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 defaultThemeVersion="124226"/>
  <bookViews>
    <workbookView xWindow="30" yWindow="390" windowWidth="18915" windowHeight="11340" tabRatio="747" firstSheet="4" activeTab="9"/>
  </bookViews>
  <sheets>
    <sheet name="T1 - Summary" sheetId="3" r:id="rId1"/>
    <sheet name="TI - Chart" sheetId="18" r:id="rId2"/>
    <sheet name="T2 - Investment" sheetId="2" r:id="rId3"/>
    <sheet name="T3.1 - Future Plant" sheetId="7" r:id="rId4"/>
    <sheet name="T3.2 - Future PIS" sheetId="14" r:id="rId5"/>
    <sheet name="T4.1 - OperMaint" sheetId="6" r:id="rId6"/>
    <sheet name="T4.2 - O&amp;M by Category" sheetId="11" r:id="rId7"/>
    <sheet name="T4.3 - O&amp;M Detail" sheetId="15" r:id="rId8"/>
    <sheet name="T5 - COE_BOR" sheetId="17" r:id="rId9"/>
    <sheet name="Appendix A - Detail" sheetId="8" r:id="rId10"/>
    <sheet name="Appendix B - Multi" sheetId="16" r:id="rId11"/>
  </sheets>
  <definedNames>
    <definedName name="_xlnm.Print_Area" localSheetId="9">'Appendix A - Detail'!$B$4:$G$2893</definedName>
    <definedName name="_xlnm.Print_Area" localSheetId="10">'Appendix B - Multi'!$B$5:$G$346</definedName>
    <definedName name="_xlnm.Print_Area" localSheetId="0">'T1 - Summary'!$B$2:$G$39</definedName>
    <definedName name="_xlnm.Print_Area" localSheetId="2">'T2 - Investment'!$B$8:$K$73</definedName>
    <definedName name="_xlnm.Print_Area" localSheetId="3">'T3.1 - Future Plant'!$B$2:$J$28</definedName>
    <definedName name="_xlnm.Print_Area" localSheetId="4">'T3.2 - Future PIS'!$B$7:$O$74</definedName>
    <definedName name="_xlnm.Print_Area" localSheetId="5">'T4.1 - OperMaint'!$B$2:$J$31</definedName>
    <definedName name="_xlnm.Print_Area" localSheetId="6">'T4.2 - O&amp;M by Category'!$B$2:$K$48</definedName>
    <definedName name="_xlnm.Print_Area" localSheetId="7">'T4.3 - O&amp;M Detail'!$B$2:$K$26</definedName>
    <definedName name="_xlnm.Print_Area" localSheetId="8">'T5 - COE_BOR'!$B$2:$F$12</definedName>
    <definedName name="_xlnm.Print_Titles" localSheetId="2">'T2 - Investment'!$1:$7</definedName>
    <definedName name="_xlnm.Print_Titles" localSheetId="4">'T3.2 - Future PIS'!$2:$6</definedName>
    <definedName name="_xlnm.Print_Titles" localSheetId="6">'T4.2 - O&amp;M by Category'!$1:$4</definedName>
    <definedName name="_xlnm.Print_Titles" localSheetId="9">'Appendix A - Detail'!$1:$3</definedName>
    <definedName name="_xlnm.Print_Titles" localSheetId="10">'Appendix B - Multi'!$1:$6</definedName>
  </definedNames>
  <calcPr calcId="145621"/>
</workbook>
</file>

<file path=xl/sharedStrings.xml><?xml version="1.0" encoding="utf-8"?>
<sst xmlns="http://schemas.openxmlformats.org/spreadsheetml/2006/main" count="4494" uniqueCount="2420">
  <si>
    <t>NORTH BEND SUBSTATION</t>
  </si>
  <si>
    <t>NORTH BROOKINGS SUBSTATION</t>
  </si>
  <si>
    <t>NORTH LEWISTON SUBSTATION</t>
  </si>
  <si>
    <t>NORTH PASCO SUBSTATION</t>
  </si>
  <si>
    <t>NORTH POWDER SUBSTATION</t>
  </si>
  <si>
    <t>NOTI CREEK SUBSTATION</t>
  </si>
  <si>
    <t>NOXON CONSTRUCTION SUBSTATION</t>
  </si>
  <si>
    <t>NOXON DAM POWERHOUSE</t>
  </si>
  <si>
    <t>NOXON SWITCHYARD</t>
  </si>
  <si>
    <t>OAK KNOLL SUBSTATION</t>
  </si>
  <si>
    <t>ODESSA SUBSTATION</t>
  </si>
  <si>
    <t>O'GARA SUBSTATION</t>
  </si>
  <si>
    <t>OHOP SUBSTATION</t>
  </si>
  <si>
    <t>OKANOGAN SUBSTATION</t>
  </si>
  <si>
    <t>OLD LOWER GENERATING PLANT</t>
  </si>
  <si>
    <t>OLINDA SUBSTATION</t>
  </si>
  <si>
    <t>OLNEY METERING POINT</t>
  </si>
  <si>
    <t>OLYMPIA SUBSTATION</t>
  </si>
  <si>
    <t>OLYMPIC PIPELINE</t>
  </si>
  <si>
    <t>OMAK SUBSTATION</t>
  </si>
  <si>
    <t>OPHIR SUBSTATION</t>
  </si>
  <si>
    <t>OPPORTUNITY SUBSTATION</t>
  </si>
  <si>
    <t>OREGON CITY SUBSTATION</t>
  </si>
  <si>
    <t>OREMET SUBSTATION</t>
  </si>
  <si>
    <t>OSTRANDER SUBSTATION</t>
  </si>
  <si>
    <t>OTHELLO SUBSTATION</t>
  </si>
  <si>
    <t>OVANDO SUBSTATION</t>
  </si>
  <si>
    <t>PACIFIC SUBSTATION</t>
  </si>
  <si>
    <t>PACKWOOD POWERHOUSE</t>
  </si>
  <si>
    <t>PACKWOOD SUBSTATION</t>
  </si>
  <si>
    <t>PARKDALE SUBSTATION</t>
  </si>
  <si>
    <t>PARKLAND SUBSTATION</t>
  </si>
  <si>
    <t>PASCO SUBSTATION</t>
  </si>
  <si>
    <t>PATEROS SUBSTATION</t>
  </si>
  <si>
    <t>PATERSON SUBSTATION</t>
  </si>
  <si>
    <t>PATTON VALLEY METERING POINT</t>
  </si>
  <si>
    <t>PAUL SUBSTATION</t>
  </si>
  <si>
    <t>PEARL SUBSTATION</t>
  </si>
  <si>
    <t>PENDERGAST SUBSTATION</t>
  </si>
  <si>
    <t>PENDLETON SUBSTATION</t>
  </si>
  <si>
    <t>PHILLIPS SUBSTATION</t>
  </si>
  <si>
    <t>PIHL ROAD METERING POINT</t>
  </si>
  <si>
    <t>PIKE METERING POINT</t>
  </si>
  <si>
    <t>PILOT ROCK SUBSTATION</t>
  </si>
  <si>
    <t>PINE HOLLOW SUBSTATION</t>
  </si>
  <si>
    <t>PIONEER SUBSTATION</t>
  </si>
  <si>
    <t>PLEASANT HILL SUBSTATION</t>
  </si>
  <si>
    <t>PLEASANT VIEW SUBSTATION</t>
  </si>
  <si>
    <t>PLUMMER SUBSTATION</t>
  </si>
  <si>
    <t>PLYMOUTH SUBSTATION</t>
  </si>
  <si>
    <t>POINT OF ROCKS SUBSTATION</t>
  </si>
  <si>
    <t>POPCORN HILL METERING POINT</t>
  </si>
  <si>
    <t>PORT ORFORD SUBSTATION</t>
  </si>
  <si>
    <t>PORT TOWNSEND SUBSTATION</t>
  </si>
  <si>
    <t>POTHOLES EAST CANAL GENERATING PLANT</t>
  </si>
  <si>
    <t>POTHOLES SUBSTATION</t>
  </si>
  <si>
    <t>POWERLINE SUBSTATION</t>
  </si>
  <si>
    <t>PURDY SUBSTATION</t>
  </si>
  <si>
    <t>PYRAMID SUBSTATION</t>
  </si>
  <si>
    <t>QUINCY SUBSTATION</t>
  </si>
  <si>
    <t>RADAR PUMPING PLANT</t>
  </si>
  <si>
    <t>RAFT SUBSTATION</t>
  </si>
  <si>
    <t>RAINIER SUBSTATION</t>
  </si>
  <si>
    <t>RANDLE SUBSTATION</t>
  </si>
  <si>
    <t>RATHDRUM SUBSTATION</t>
  </si>
  <si>
    <t>RAVER SUBSTATION</t>
  </si>
  <si>
    <t>RAYMOND SUBSTATION</t>
  </si>
  <si>
    <t>RED MOUNTAIN SUBSTATION</t>
  </si>
  <si>
    <t>REPUBLIC SUBSTATION</t>
  </si>
  <si>
    <t>RESTON SUBSTATION</t>
  </si>
  <si>
    <t>RICHLAND SUBSTATION</t>
  </si>
  <si>
    <t>RILEY SUBSTATION</t>
  </si>
  <si>
    <t>RIVERFRONT SUBSTATION</t>
  </si>
  <si>
    <t>RIVERGATE SUBSTATION</t>
  </si>
  <si>
    <t>ROBBINS ROAD METERING POINT</t>
  </si>
  <si>
    <t>ROCK CREEK SUBSTATION</t>
  </si>
  <si>
    <t>ROCKY BROOK POWERHOUSE</t>
  </si>
  <si>
    <t>ROCKY REACH SUBSTATION</t>
  </si>
  <si>
    <t>ROE'S CORNER SUBSTATION</t>
  </si>
  <si>
    <t>ROGUE SUBSTATION</t>
  </si>
  <si>
    <t>ROSALIA SUBSTATION</t>
  </si>
  <si>
    <t>ROSS SUBSTATION</t>
  </si>
  <si>
    <t>ROUND VALLEY SUBSTATION</t>
  </si>
  <si>
    <t>ROUNDUP SUBSTATION</t>
  </si>
  <si>
    <t>ROXBORO SUBSTATION</t>
  </si>
  <si>
    <t>ROY L ZIMMERMAN SUBSTATION</t>
  </si>
  <si>
    <t>ROZA SUBSTATION</t>
  </si>
  <si>
    <t>RUSSELL SMITH POWERHOUSE</t>
  </si>
  <si>
    <t>SACHEEN SUBSTATION</t>
  </si>
  <si>
    <t>SAGEHILL SUBSTATION</t>
  </si>
  <si>
    <t>SAMMAMISH SUBSTATION</t>
  </si>
  <si>
    <t>SAMUELS SUBSTATION</t>
  </si>
  <si>
    <t>SAND CREEK SUBSTATION</t>
  </si>
  <si>
    <t>SAND DUNES SUBSTATION</t>
  </si>
  <si>
    <t>SAND HILL CRANE SUBSTATION</t>
  </si>
  <si>
    <t>SAPPHO SUBSTATION</t>
  </si>
  <si>
    <t>SATUS 2 SUBSTATION</t>
  </si>
  <si>
    <t>SATUS 3 SUBSTATION</t>
  </si>
  <si>
    <t>SCAPPOOSE SUBSTATION</t>
  </si>
  <si>
    <t>SCHULTZ SUBSTATION</t>
  </si>
  <si>
    <t>SCOGGINS VALLEY METERING POINT</t>
  </si>
  <si>
    <t>SCOOTENEY SUBSTATION</t>
  </si>
  <si>
    <t>SEDRO WOOLLEY SUBSTATION</t>
  </si>
  <si>
    <t>SETTERS SUBSTATION</t>
  </si>
  <si>
    <t>SHANO SUBSTATION</t>
  </si>
  <si>
    <t>SHELTON SUBSTATION</t>
  </si>
  <si>
    <t>SHORT MOUNTAIN GENERATING PLANT</t>
  </si>
  <si>
    <t>SICKLER SUBSTATION</t>
  </si>
  <si>
    <t>SIFTON SUBSTATION</t>
  </si>
  <si>
    <t>SILVER BOW SUBSTATION</t>
  </si>
  <si>
    <t>SILVER CREEK SUBSTATION</t>
  </si>
  <si>
    <t>SILVER STAR SUBSTATION</t>
  </si>
  <si>
    <t>SKOOKUM SUBSTATION</t>
  </si>
  <si>
    <t>SLATT SUBSTATION</t>
  </si>
  <si>
    <t>SNIPES SUBSTATION</t>
  </si>
  <si>
    <t>SNIPTION SUBSTATION</t>
  </si>
  <si>
    <t>SNOHOMISH SUBSTATION</t>
  </si>
  <si>
    <t>SNO-KING SUBSTATION</t>
  </si>
  <si>
    <t>SNYDER SUBSTATION</t>
  </si>
  <si>
    <t>SODA SPRINGS SUBSTATION</t>
  </si>
  <si>
    <t>SOUTH BUTTE SUBSTATION</t>
  </si>
  <si>
    <t>SOUTH CUT BANK SUBSTATION</t>
  </si>
  <si>
    <t>SOUTH ELMA SUBSTATION</t>
  </si>
  <si>
    <t>SOUTH FORK SUBSTATION</t>
  </si>
  <si>
    <t>SOUTH SLOPE SUBSTATION</t>
  </si>
  <si>
    <t>SOUTH TACOMA SUBSTATION</t>
  </si>
  <si>
    <t>SPALDING SUBSTATION</t>
  </si>
  <si>
    <t>SPANGLE SUBSTATION</t>
  </si>
  <si>
    <t>SPAR CANYON SUBSTATION</t>
  </si>
  <si>
    <t>SPAW SUBSTATION</t>
  </si>
  <si>
    <t>SPRING CREEK SUBSTATION</t>
  </si>
  <si>
    <t>ST. HELENS SUBSTATION</t>
  </si>
  <si>
    <t>ST. JOHNS SUBSTATION</t>
  </si>
  <si>
    <t>STEVENSON SUBSTATION</t>
  </si>
  <si>
    <t>STEVENSVILLE SUBSTATION</t>
  </si>
  <si>
    <t>SUBSTATION FG</t>
  </si>
  <si>
    <t>SUGAR MILL SUBSTATION</t>
  </si>
  <si>
    <t>SUMAS SUBSTATION</t>
  </si>
  <si>
    <t>SUMMER LAKE SUBSTATION</t>
  </si>
  <si>
    <t>SUMNER SUBSTATION</t>
  </si>
  <si>
    <t>SUN HEAVEN NO. 2 SUBSTATION</t>
  </si>
  <si>
    <t>SUNNYSIDE PORT SUBSTATION</t>
  </si>
  <si>
    <t>SWAN VALLEY SUBSTATION</t>
  </si>
  <si>
    <t>SWEETWATER SUBSTATION</t>
  </si>
  <si>
    <t>TACOMA SUBSTATION</t>
  </si>
  <si>
    <t>TAFT SUBSTATION</t>
  </si>
  <si>
    <t>TAHKENITCH SUBSTATION</t>
  </si>
  <si>
    <t>TAPTEAL SUBSTATION</t>
  </si>
  <si>
    <t>TARBELL SUBSTATION</t>
  </si>
  <si>
    <t>TARGHEE SUBSTATION</t>
  </si>
  <si>
    <t>TARGHEE TAP SWITCHING STATION</t>
  </si>
  <si>
    <t>TAYLOR FLATS SUBSTATION</t>
  </si>
  <si>
    <t>TEANAWAY SUBSTATION</t>
  </si>
  <si>
    <t>TECOMA METERING POINT</t>
  </si>
  <si>
    <t>TETON SUBSTATION</t>
  </si>
  <si>
    <t>THE DALLES SUBSTATION</t>
  </si>
  <si>
    <t>THOMPSON FALLS SUBSTATION</t>
  </si>
  <si>
    <t>THURSTON SUBSTATION</t>
  </si>
  <si>
    <t>TIDE FLATS SUBSTATION</t>
  </si>
  <si>
    <t>TILLAMOOK SUBSTATION</t>
  </si>
  <si>
    <t>TIMBER SUBSTATION</t>
  </si>
  <si>
    <t>TINCUP SUBSTATION</t>
  </si>
  <si>
    <t>TOLEDO SUBSTATION</t>
  </si>
  <si>
    <t>TOSTON SUBSTATION</t>
  </si>
  <si>
    <t>TOWNSEND METERING POINT</t>
  </si>
  <si>
    <t>TRASK RIVER SUBSTATION</t>
  </si>
  <si>
    <t>TRENTWOOD SUBSTATION</t>
  </si>
  <si>
    <t>TROUT CREEK SUBSTATION</t>
  </si>
  <si>
    <t>TROY SUBSTATION</t>
  </si>
  <si>
    <t>TRUMBULL CREEK SUBSTATION</t>
  </si>
  <si>
    <t>TUCANNON RIVER SUBSTATION</t>
  </si>
  <si>
    <t>TUM TUM SUBSTATION</t>
  </si>
  <si>
    <t>TWILIGHT SUBSTATION</t>
  </si>
  <si>
    <t>TWISP SUBSTATION</t>
  </si>
  <si>
    <t>TYEE SUBSTATION</t>
  </si>
  <si>
    <t>U. S. PLYWOOD SUBSTATION</t>
  </si>
  <si>
    <t>UKIAH SUBSTATION</t>
  </si>
  <si>
    <t>UNDERWOOD SUBSTATION</t>
  </si>
  <si>
    <t>UNDERWOOD TAP AUTO-SECTIONALIZING STATION</t>
  </si>
  <si>
    <t>UPPER GENERATING PLANT</t>
  </si>
  <si>
    <t>VALHALLA SUBSTATION</t>
  </si>
  <si>
    <t>VANCOUVER SHIPYARD SUBSTATION</t>
  </si>
  <si>
    <t>VANTAGE STATE PARK METERING POINT</t>
  </si>
  <si>
    <t>VANTAGE SUBSTATION</t>
  </si>
  <si>
    <t>VAUGHN SUBSTATION</t>
  </si>
  <si>
    <t>VIEW SUBSTATION</t>
  </si>
  <si>
    <t>VINSON METERING POINT</t>
  </si>
  <si>
    <t>VISTA SUBSTATION</t>
  </si>
  <si>
    <t>WAGNER LAKE SUBSTATION</t>
  </si>
  <si>
    <t>WAHLUKE SUBSTATION</t>
  </si>
  <si>
    <t>WALTON SUBSTATION</t>
  </si>
  <si>
    <t>WARDEN POLE METERING POINT</t>
  </si>
  <si>
    <t>WARDEN POLE NO 2 METERING POINT</t>
  </si>
  <si>
    <t>WARNER SUBSTATION</t>
  </si>
  <si>
    <t>WARREN SUBSTATION</t>
  </si>
  <si>
    <t>WAUTOMA SUBSTATION</t>
  </si>
  <si>
    <t>WEIPPE SUBSTATION</t>
  </si>
  <si>
    <t>WENDSON SUBSTATION</t>
  </si>
  <si>
    <t>WEST JOHN DAY SUBSTATION</t>
  </si>
  <si>
    <t>WEST REXBURG METERING POINT</t>
  </si>
  <si>
    <t>WEST WELLS SUBSTATION</t>
  </si>
  <si>
    <t>WEST WENDOVER METERING POINT</t>
  </si>
  <si>
    <t>WESTMORELAND SUBSTATION</t>
  </si>
  <si>
    <t>WHEELER SUBSTATION</t>
  </si>
  <si>
    <t>WHITCOMB SUBSTATION</t>
  </si>
  <si>
    <t>WHITE BLUFFS SUBSTATION</t>
  </si>
  <si>
    <t>WHITE RIVER SUBSTATION</t>
  </si>
  <si>
    <t>WHITEHALL SUBSTATION</t>
  </si>
  <si>
    <t>WILLAKENZIE SUBSTATION</t>
  </si>
  <si>
    <t>WILSON RIVER SUBSTATION</t>
  </si>
  <si>
    <t>WINCHESTER SUBSTATION</t>
  </si>
  <si>
    <t>WINDISHAR SUBSTATION</t>
  </si>
  <si>
    <t>WINE COUNTRY SUBSTATION</t>
  </si>
  <si>
    <t>WINNEMUCCA SUBSTATION</t>
  </si>
  <si>
    <t>WINTHROP SUBSTATION</t>
  </si>
  <si>
    <t>WOODLAND SWITCHING STATION</t>
  </si>
  <si>
    <t>WREN SUBSTATION</t>
  </si>
  <si>
    <t>WYNOOCHEE HYDRO PLANT</t>
  </si>
  <si>
    <t>ZEPHYR HEIGHTS SUBSTATION</t>
  </si>
  <si>
    <t>Southern Intertie Facilities</t>
  </si>
  <si>
    <t>ALVEY-DIXONVILLE NO 1</t>
  </si>
  <si>
    <t>BIG EDDY 500/230KV TIE NO 1</t>
  </si>
  <si>
    <t>BIG EDDY-CELILO NO 1</t>
  </si>
  <si>
    <t>BIG EDDY-CELILO NO 2</t>
  </si>
  <si>
    <t>BIG EDDY-CELILO NO 3</t>
  </si>
  <si>
    <t>BIG EDDY-CELILO NO 4</t>
  </si>
  <si>
    <t>CAPTAIN JACK-MALIN NO 1</t>
  </si>
  <si>
    <t>CAPTAIN JACK-OLINDA NO 1</t>
  </si>
  <si>
    <t>CELILO-SYLMAR NO 1</t>
  </si>
  <si>
    <t>DIXONVILLE-MERIDIAN</t>
  </si>
  <si>
    <t>GRIZZLY-CAPTAIN JACK NO 1</t>
  </si>
  <si>
    <t>JOHN DAY-BIG EDDY NO 1</t>
  </si>
  <si>
    <t>JOHN DAY-GRIZZLY NO 1</t>
  </si>
  <si>
    <t>JOHN DAY-GRIZZLY NO 2</t>
  </si>
  <si>
    <t>BAKEOVEN COMPENSATION STATION</t>
  </si>
  <si>
    <t>BIG EDDY 500 KV SWITCHYARD</t>
  </si>
  <si>
    <t>CAPTAIN JACK SUBSTATION</t>
  </si>
  <si>
    <t>CELILO DC CONVERTER STATION</t>
  </si>
  <si>
    <t>DIXONVILLE SUBSTATION</t>
  </si>
  <si>
    <t>FORT ROCK COMPENSATION STATION</t>
  </si>
  <si>
    <t>GRIZZLY SUBSTATION</t>
  </si>
  <si>
    <t>MALIN SUBSTATION</t>
  </si>
  <si>
    <t>SAND SPRING COMPENSATION STATION</t>
  </si>
  <si>
    <t>SYCAN COMPENSATION STATION</t>
  </si>
  <si>
    <t>SYLMAR DC CONVERTER STATION</t>
  </si>
  <si>
    <t>Total Southern Intertie</t>
  </si>
  <si>
    <t>Eastern Intertie Facilities</t>
  </si>
  <si>
    <t>BROADVIEW-GARRISON NO 1</t>
  </si>
  <si>
    <t>BROADVIEW-GARRISON NO 2</t>
  </si>
  <si>
    <t>COLSTRIP SUBSTATION</t>
  </si>
  <si>
    <t>Total Eastern Intertie</t>
  </si>
  <si>
    <t>Utility Delivery Facilities</t>
  </si>
  <si>
    <t>ALBANY-BUREAU OF MINES NO 1</t>
  </si>
  <si>
    <t>HOOD RIVER-COOP SERVICE NO 1</t>
  </si>
  <si>
    <t>ACTON SUBSTATION</t>
  </si>
  <si>
    <t>ALDERWOOD SUBSTATION</t>
  </si>
  <si>
    <t>BURBANK SUBSTATION</t>
  </si>
  <si>
    <t>BURNT WOODS SUBSTATION</t>
  </si>
  <si>
    <t>CASCADE LOCKS SUBSTATION</t>
  </si>
  <si>
    <t>DAVIS CREEK SUBSTATION</t>
  </si>
  <si>
    <t>DIXIE SUBSTATION</t>
  </si>
  <si>
    <t>EAGLE LAKE SUBSTATION</t>
  </si>
  <si>
    <t>GARDINER SUBSTATION</t>
  </si>
  <si>
    <t>GLADE SUBSTATION</t>
  </si>
  <si>
    <t>HARRISBURG SUBSTATION</t>
  </si>
  <si>
    <t>LACLEDE SUBSTATION</t>
  </si>
  <si>
    <t>LANGLOIS SUBSTATION</t>
  </si>
  <si>
    <t>LYNCH CREEK SUBSTATION</t>
  </si>
  <si>
    <t>MINIDOKA SUBSTATION</t>
  </si>
  <si>
    <t>MONMOUTH SUBSTATION</t>
  </si>
  <si>
    <t>MOUNTAIN AVENUE SUBSTATION</t>
  </si>
  <si>
    <t>MOYIE SUBSTATION</t>
  </si>
  <si>
    <t>NECANICUM SUBSTATION</t>
  </si>
  <si>
    <t>NORTH BENCH SUBSTATION</t>
  </si>
  <si>
    <t>NORTH BUTTE SUBSTATION</t>
  </si>
  <si>
    <t>NORWAY SUBSTATION</t>
  </si>
  <si>
    <t>RINGOLD SUBSTATION</t>
  </si>
  <si>
    <t>SELLE SUBSTATION</t>
  </si>
  <si>
    <t>STATELINE SUBSTATION</t>
  </si>
  <si>
    <t>STEILACOOM SUBSTATION</t>
  </si>
  <si>
    <t>SURPRISE LAKE SUBSTATION</t>
  </si>
  <si>
    <t>TUMBLE CREEK SUBSTATION</t>
  </si>
  <si>
    <t>TWO MILE ROAD SUBSTATION</t>
  </si>
  <si>
    <t>YAAK SUBSTATION</t>
  </si>
  <si>
    <t>Total Utility Delivery</t>
  </si>
  <si>
    <t>DSI Delivery Facilities</t>
  </si>
  <si>
    <t>None</t>
  </si>
  <si>
    <t>Total DSI Delivery</t>
  </si>
  <si>
    <t>Unsegmented Facilities (segmented pro-rata)</t>
  </si>
  <si>
    <t>BALD MOUNTAIN-CONDIT FIBER SYSTEM</t>
  </si>
  <si>
    <t>BELLINGHAM-CUSTER FIBER SYSTEM</t>
  </si>
  <si>
    <t>BELL-NOXON FIBER SYSTEM</t>
  </si>
  <si>
    <t>BPA SYSTEM-LINES</t>
  </si>
  <si>
    <t>COVINGTON-BELL FIBER SYSTEM</t>
  </si>
  <si>
    <t>COVINGTON-MAPLE VALLEY FIBER SYSTEM</t>
  </si>
  <si>
    <t>FRANKLIN-MUNRO FIBER SYSTEM</t>
  </si>
  <si>
    <t>GRAND COULEE 115KV-GRAND COULEE RS FIBER SEG</t>
  </si>
  <si>
    <t>KEELER-ALVEY FIBER SYSTEM</t>
  </si>
  <si>
    <t>KEELER-COVINGTON FIBER SYSTEM</t>
  </si>
  <si>
    <t>NOXON-TAFT FIBER SYSTEM</t>
  </si>
  <si>
    <t>PEARL-TROUTDALE FIBER SYSTEM</t>
  </si>
  <si>
    <t>REEDSPORT-TAHKENITCH FIBER SYSTEM</t>
  </si>
  <si>
    <t>ROSS-FRANKLIN FIBER SYSTEM</t>
  </si>
  <si>
    <t>ROSS-MALIN FIBER SYSTEM</t>
  </si>
  <si>
    <t>TUMBLE CREEK-HALL RIDGE NO.1</t>
  </si>
  <si>
    <t>VANTAGE-HANFORD NO 1</t>
  </si>
  <si>
    <t>SYSTEM WIDE</t>
  </si>
  <si>
    <t>ALVEY MAINTENANCE HEADQUARTERS</t>
  </si>
  <si>
    <t>AUGSPURGER MOUNTAIN RADIO STATION</t>
  </si>
  <si>
    <t>BALD MOUNTAIN RADIO STATION</t>
  </si>
  <si>
    <t>BELL MAINTENANCE HEADQUARTERS</t>
  </si>
  <si>
    <t>BIDDLE BUTTE RADIO STATION</t>
  </si>
  <si>
    <t>BLUE RIDGE RADIO STATION</t>
  </si>
  <si>
    <t>BLYN RADIO STATION</t>
  </si>
  <si>
    <t>BOISTFORT PEAK RADIO STATION(WEYERHOUSER)</t>
  </si>
  <si>
    <t>BPA SYSTEM</t>
  </si>
  <si>
    <t>BPA SYSTEM-MICROWAVE &amp;RADIO STATIONS</t>
  </si>
  <si>
    <t>BPA SYSTEM-NON ELECTRIC PLANT&amp; MISC</t>
  </si>
  <si>
    <t>BURLEY MAINTENANCE HEADQUARTERS</t>
  </si>
  <si>
    <t>CHEHALIS MAINTENANCE HEADQUARTERS</t>
  </si>
  <si>
    <t>COVINGTON MAINTENANCE HEADQUARTERS</t>
  </si>
  <si>
    <t>CULDESAC RADIO STATION</t>
  </si>
  <si>
    <t>DEL RIO RADIO STATION</t>
  </si>
  <si>
    <t>DITTMER BPA SYSTEM CONTROL CENTER</t>
  </si>
  <si>
    <t>EUGENE C. STARR COMPLEX</t>
  </si>
  <si>
    <t>GRAND COULEE RADIO STATION</t>
  </si>
  <si>
    <t>GRANITE MOUNTAIN RADIO STATION</t>
  </si>
  <si>
    <t>GREEN MOUNTAIN PASSIVE REPEATER SITE</t>
  </si>
  <si>
    <t>HORSE ROCK RADIO STATION</t>
  </si>
  <si>
    <t>KALISPELL MAINTENANCE HEADQUARTERS</t>
  </si>
  <si>
    <t>KENNEWICK RADIO STATION</t>
  </si>
  <si>
    <t>LAKESIDE RADIO STATION</t>
  </si>
  <si>
    <t>LEWISTON MAINTENANCE HEADQUARTERS</t>
  </si>
  <si>
    <t>LONGVIEW ANNEX I</t>
  </si>
  <si>
    <t>LONGVIEW MAINTENANCE HEADQUARTERS</t>
  </si>
  <si>
    <t>LOWELL BUTTE RADIO STATION</t>
  </si>
  <si>
    <t>MALAGA RADIO STATION</t>
  </si>
  <si>
    <t>MALIN MAINTENANCE HEADQUARTERS</t>
  </si>
  <si>
    <t>MARYS PEAK RADIO STATION</t>
  </si>
  <si>
    <t>MEGLER RADIO STATION</t>
  </si>
  <si>
    <t>MILLER PEAK RADIO STATION</t>
  </si>
  <si>
    <t>MT. HEBO RADIO STATION</t>
  </si>
  <si>
    <t>MUNRO BPA SYSTEM CONTROL CENTER</t>
  </si>
  <si>
    <t>NASELLE RIDGE RADIO STATION</t>
  </si>
  <si>
    <t>NORTH BEND MAINTENANCE HEADQUARTERS</t>
  </si>
  <si>
    <t>NORTH BONNEVILLE ANNEX</t>
  </si>
  <si>
    <t>ODELL BUTTE RADIO STATION</t>
  </si>
  <si>
    <t>OLYMPIA MAINTENANCE HEADQUARTERS</t>
  </si>
  <si>
    <t>OSTRANDER PASSIVE REPEATER SITE</t>
  </si>
  <si>
    <t>PASCO MAINTENANCE HEADQUARTERS</t>
  </si>
  <si>
    <t>REDMOND MAINTENANCE HEADQUARTERS</t>
  </si>
  <si>
    <t>ROCKDALE PASSIVE REPEATER N1 SITE</t>
  </si>
  <si>
    <t>ROCKY RIDGE RADIO STATION</t>
  </si>
  <si>
    <t>ROOSEVELT RADIO STATION</t>
  </si>
  <si>
    <t>ROSS AMPERE BUILDING</t>
  </si>
  <si>
    <t>ROSS COMPLEX</t>
  </si>
  <si>
    <t>ROSS FOG TEST BUILDING</t>
  </si>
  <si>
    <t>ROSS HEATLINE</t>
  </si>
  <si>
    <t>SCHULTZ MAINTENANCE HEADQUARTERS</t>
  </si>
  <si>
    <t>SEATTLE RADIO STATION</t>
  </si>
  <si>
    <t>SICKLER MAINTENANCE HEADQUARTERS</t>
  </si>
  <si>
    <t>SNOHOMISH MAINTENANCE HEADQUARTERS</t>
  </si>
  <si>
    <t>SOUTH MOUNTAIN RADIO STATION</t>
  </si>
  <si>
    <t>SPOKANE HANGAR</t>
  </si>
  <si>
    <t>SQUAK MOUNTAIN RADIO STATION</t>
  </si>
  <si>
    <t>TACOMA PUBLIC UTILITIES DISPATCH CENTER</t>
  </si>
  <si>
    <t>WALKER MOUNTAIN RADIO STATION</t>
  </si>
  <si>
    <t>Subtotal Other</t>
  </si>
  <si>
    <t>ROSS WAREHOUSE</t>
  </si>
  <si>
    <t>Subtotal Emergency Stock</t>
  </si>
  <si>
    <t>HAYSTACK BUTTE RADIO STATION</t>
  </si>
  <si>
    <t>HOT SPRINGS-GARRISON FIBER SYSTEM</t>
  </si>
  <si>
    <t>APPLEGATE BUTTE RADIO STATION</t>
  </si>
  <si>
    <t>ELLIS RADIO STATION</t>
  </si>
  <si>
    <t>SICKLER PASSIVE REPEATER SITE</t>
  </si>
  <si>
    <t>SEVEN MILE HILL METEOROLOGICAL TOWER</t>
  </si>
  <si>
    <t>Ancillary Service Facilities</t>
  </si>
  <si>
    <t>Communication and Control Equipment ***</t>
  </si>
  <si>
    <t>ADEL RADIO STATION</t>
  </si>
  <si>
    <t>BONNEVILLE BUILDING PORTLAND</t>
  </si>
  <si>
    <t>BPA HEADQUARTERS BUILDING</t>
  </si>
  <si>
    <t>BUCK BUTTE RADIO STATION</t>
  </si>
  <si>
    <t>CHEHALIS RADIO STATION</t>
  </si>
  <si>
    <t>COLUMBIA FALLS ALUMINUM COMPANY SUBSTATION</t>
  </si>
  <si>
    <t>EASTERN CONTROL CENTER</t>
  </si>
  <si>
    <t>IONA BUTTE RADIO STATION</t>
  </si>
  <si>
    <t>ROCKY REACH SWITCHYARD</t>
  </si>
  <si>
    <t>SWAN VALLEY RADIO STATION</t>
  </si>
  <si>
    <t>TACOMA RADIO STATION</t>
  </si>
  <si>
    <t>TEAKEAN BUTTE RADIO STATION</t>
  </si>
  <si>
    <t>VANSYCLE RIDGE WIND GENERATION FACILITY</t>
  </si>
  <si>
    <t>WEST PORTLAND RADIO STATION</t>
  </si>
  <si>
    <t>Total Ancillary Service</t>
  </si>
  <si>
    <t>General Plant Facilities</t>
  </si>
  <si>
    <t>ALBION BUTTE RADIO STATION</t>
  </si>
  <si>
    <t>ASHE MAINTENANCE HEADQUARTERS</t>
  </si>
  <si>
    <t>ASHTON HILL RADIO STATION</t>
  </si>
  <si>
    <t>BALD PEAK RADIO STATION</t>
  </si>
  <si>
    <t>BENNETT MOUNTAIN RADIO STATION</t>
  </si>
  <si>
    <t>BEVERLY RADIO STATION</t>
  </si>
  <si>
    <t>BIRCH CREEK RADIO STATION</t>
  </si>
  <si>
    <t>BLACK MOUNTAIN RADIO STATION</t>
  </si>
  <si>
    <t>BLACKTAIL PEAK RADIO STATION</t>
  </si>
  <si>
    <t>BRADFORD ISLAND RADIO STATION</t>
  </si>
  <si>
    <t>BURNS RADIO STATION</t>
  </si>
  <si>
    <t>CABBAGE HILL RADIO STATION</t>
  </si>
  <si>
    <t>CELILO MAINTENANCE HEADQUARTERS</t>
  </si>
  <si>
    <t>CHEMAWA MAINTENANCE HEADQUARTERS</t>
  </si>
  <si>
    <t>COBURG RADIO STATION</t>
  </si>
  <si>
    <t>COBURG SUBSTATION</t>
  </si>
  <si>
    <t>COLSTRIP SES</t>
  </si>
  <si>
    <t>COLUMBIA GENERATING STATION-ASHE FIBER SYSTEM</t>
  </si>
  <si>
    <t>COYOTE HILLS RADIO STATION</t>
  </si>
  <si>
    <t>CUSTER MAINTENANCE HEADQUARTERS</t>
  </si>
  <si>
    <t>DAVENPORT RADIO STATION</t>
  </si>
  <si>
    <t>DECATUR SUBSTATION</t>
  </si>
  <si>
    <t>DEVILS MOUNTAIN RADIO STATION</t>
  </si>
  <si>
    <t>DOUGLAS SWITCHYARD</t>
  </si>
  <si>
    <t>EASTON RADIO STATION</t>
  </si>
  <si>
    <t>ECHO LAKE-MONROE-SNOHOMISH FIBER SYSTEM</t>
  </si>
  <si>
    <t>ELLIS MOUNTAIN RADIO STATION</t>
  </si>
  <si>
    <t>FOSTER CREEK RADIO STATION</t>
  </si>
  <si>
    <t>FRANKLIN MAINTENANCE HEADQUARTERS</t>
  </si>
  <si>
    <t>GARRISON MAINTENANCE HEADQUARTERS</t>
  </si>
  <si>
    <t>GOODWIN PEAK RADIO STATION</t>
  </si>
  <si>
    <t>GRAND COULEE MAINTENANCE BUILDING</t>
  </si>
  <si>
    <t>GRAND COULEE THIRD POWERHOUSE</t>
  </si>
  <si>
    <t>GRAZZINI SUBSTATION</t>
  </si>
  <si>
    <t>GREENBERRY SUBSTATION</t>
  </si>
  <si>
    <t>GRIZZLY MOUNTAIN RADIO STATION</t>
  </si>
  <si>
    <t>GROUSE PEAK RADIO STATION</t>
  </si>
  <si>
    <t>HALL RIDGE RADIO STATION</t>
  </si>
  <si>
    <t>HAMPTON BUTTE RADIO STATION</t>
  </si>
  <si>
    <t>HAUSER-NORTH BEND MAINTENANCE HQ FIBER SYSTEM</t>
  </si>
  <si>
    <t>HOLCOMB RADIO STATION</t>
  </si>
  <si>
    <t>HUNGRY HORSE RADIO STATION</t>
  </si>
  <si>
    <t>IDAHO FALLS DISTRICT OFFICE AND MAINTENANCE HEADQUARTERS</t>
  </si>
  <si>
    <t>IDAHO FALLS STORAGE YARD</t>
  </si>
  <si>
    <t>KAHLOTUS RADIO STATION</t>
  </si>
  <si>
    <t>KENYON MOUNTAIN RADIO STATION</t>
  </si>
  <si>
    <t>LENEVE RADIO STATION</t>
  </si>
  <si>
    <t>LINES CREEK RADIO STATION</t>
  </si>
  <si>
    <t>LITTLE GOOSE POWERHOUSE</t>
  </si>
  <si>
    <t>LOOKOUT MOUNTAIN RADIO STATION</t>
  </si>
  <si>
    <t>MALIN PASSIVE REPEATER S SITE</t>
  </si>
  <si>
    <t>MALONEY RIDGE RADIO STATION</t>
  </si>
  <si>
    <t>MAPLE VALLEY-SNOHOMISH FIBER SYSTEM</t>
  </si>
  <si>
    <t>MARION-SANTIAM FIBER SYSTEM</t>
  </si>
  <si>
    <t>MCNARY MAINTENANCE HEADQUARTERS</t>
  </si>
  <si>
    <t>MEAD SUBSTATION</t>
  </si>
  <si>
    <t>MERRITT RADIO STATION</t>
  </si>
  <si>
    <t>METALINE RADIO STATION</t>
  </si>
  <si>
    <t>MICA PEAK RADIO STATION</t>
  </si>
  <si>
    <t>MILES CITY SUBSTATION</t>
  </si>
  <si>
    <t>MINIDOKA RADIO STATION</t>
  </si>
  <si>
    <t>MOBILE COMMUNICATIONS</t>
  </si>
  <si>
    <t>MT. EMILY RADIO STATION</t>
  </si>
  <si>
    <t>NORTH BEND RADIO STATION</t>
  </si>
  <si>
    <t>NOTI RADIO STATION</t>
  </si>
  <si>
    <t>NOXON RADIO STATION</t>
  </si>
  <si>
    <t>NOXON-KALISPELL FIBER SYSTEM</t>
  </si>
  <si>
    <t>OLYMPIA-ABERDEEN FIBER SYSTEM</t>
  </si>
  <si>
    <t>OLYMPIA-PORT ANGELES FIBER SYSTEM</t>
  </si>
  <si>
    <t>PACIFIC GAS AND ELECTRIC OPERATIONS CENTER</t>
  </si>
  <si>
    <t>PATRICKS KNOB RADIO STATION</t>
  </si>
  <si>
    <t>PINE MOUNTAIN RADIO STATION</t>
  </si>
  <si>
    <t>PLUM RADIO STATION</t>
  </si>
  <si>
    <t>POMEROY RADIO STATION</t>
  </si>
  <si>
    <t>PORTLAND INTERNATIONAL AIRPORT HANGAR</t>
  </si>
  <si>
    <t>PROSPECT HILL RADIO STATION</t>
  </si>
  <si>
    <t>RAINIER RADIO STATION</t>
  </si>
  <si>
    <t>RAVER-ECHO LAKE FIBER SYSTEM</t>
  </si>
  <si>
    <t>RAYMOND HILL RADIO STATION</t>
  </si>
  <si>
    <t>REDMOND BPA HANGAR SITE</t>
  </si>
  <si>
    <t>ROSS CONSTRUCTION AND SERVICES BUILDING</t>
  </si>
  <si>
    <t>ROSS EHV LABORATORY</t>
  </si>
  <si>
    <t>ROSS RADIO STATION</t>
  </si>
  <si>
    <t>SALEM PASSIVE REPEATER SITE</t>
  </si>
  <si>
    <t>SAWTELL RADIO STATION</t>
  </si>
  <si>
    <t>SCOTT MOUNTAIN RADIO STATION</t>
  </si>
  <si>
    <t>SHANIKO RADIO STATION</t>
  </si>
  <si>
    <t>SKYROCKET RADIO STATION</t>
  </si>
  <si>
    <t>SNOHOMISH CO. PUD DISPATCH CENTER</t>
  </si>
  <si>
    <t>STAMPEDE PASS RADIO STATION</t>
  </si>
  <si>
    <t>SUMMER LAKE HOUSING</t>
  </si>
  <si>
    <t>SUNNYSIDE RADIO STATION</t>
  </si>
  <si>
    <t>SWAN LAKE POINT RADIO STATION</t>
  </si>
  <si>
    <t>TEANAWAY RADIO STATION</t>
  </si>
  <si>
    <t>THE DALLES FISHWAY HYDRO PLANT</t>
  </si>
  <si>
    <t>THE DALLES MAINTENANCE HEADQUARTERS</t>
  </si>
  <si>
    <t>THOMPSON FALLS RADIO STATION</t>
  </si>
  <si>
    <t>TUNK MOUNTAIN RADIO STATION</t>
  </si>
  <si>
    <t>TWO PARK PLACE</t>
  </si>
  <si>
    <t>WALLA WALLA-WALLA WALLA (PACW) NO 1</t>
  </si>
  <si>
    <t>WASCO RADIO STATION</t>
  </si>
  <si>
    <t>WATERVILLE RADIO STATION</t>
  </si>
  <si>
    <t>WAUNA PAPER MILL</t>
  </si>
  <si>
    <t>WAUTOMA-COLUMBIA FIBER SYSTEM</t>
  </si>
  <si>
    <t>WEISER SUBSTATION</t>
  </si>
  <si>
    <t>WHISKEY RIDGE RADIO STATION</t>
  </si>
  <si>
    <t>WINDY DEVIL RADIO STATION</t>
  </si>
  <si>
    <t>WOLF MOUNTAIN RADIO STATION</t>
  </si>
  <si>
    <t>Total General Plant</t>
  </si>
  <si>
    <t>Total</t>
  </si>
  <si>
    <t>Lines</t>
  </si>
  <si>
    <t>Category</t>
  </si>
  <si>
    <t>EMERGENCY MINIMUM STOCK</t>
  </si>
  <si>
    <t>FEE LAND IN SERVICE</t>
  </si>
  <si>
    <t>GENERAL PLANT IN SERVICE</t>
  </si>
  <si>
    <t>INTANGIBLES</t>
  </si>
  <si>
    <t>LEASED ASSETS</t>
  </si>
  <si>
    <t>MASTER LEASE</t>
  </si>
  <si>
    <t>TRANSMISSION PLANT IN SERVICE</t>
  </si>
  <si>
    <t>Grand Total</t>
  </si>
  <si>
    <t>Network</t>
  </si>
  <si>
    <t>DSI Delivery</t>
  </si>
  <si>
    <t>Substations</t>
  </si>
  <si>
    <t>A</t>
  </si>
  <si>
    <t>B</t>
  </si>
  <si>
    <t>C</t>
  </si>
  <si>
    <t>D</t>
  </si>
  <si>
    <t>F</t>
  </si>
  <si>
    <t>G</t>
  </si>
  <si>
    <t>H</t>
  </si>
  <si>
    <t>E</t>
  </si>
  <si>
    <t>Corporate Plant in Service</t>
  </si>
  <si>
    <t>PS Plant in Service</t>
  </si>
  <si>
    <t>Funded in Advance</t>
  </si>
  <si>
    <t>Graphed Summary</t>
  </si>
  <si>
    <t>Ancillary Service</t>
  </si>
  <si>
    <t>Non-Transmission Plant</t>
  </si>
  <si>
    <t>Unsegmented</t>
  </si>
  <si>
    <t>Segmented Lines &amp; Subs</t>
  </si>
  <si>
    <t>General Plant</t>
  </si>
  <si>
    <t>TPLNT (inc Leases) less PFIA</t>
  </si>
  <si>
    <t>Metering Locations</t>
  </si>
  <si>
    <t>CAPITAL LEASES</t>
  </si>
  <si>
    <t>Total Stations</t>
  </si>
  <si>
    <t>Total Lines</t>
  </si>
  <si>
    <t>Segmented</t>
  </si>
  <si>
    <t>($000)</t>
  </si>
  <si>
    <t>Other Transmission Plant</t>
  </si>
  <si>
    <t>DEPRECIABLE FEE LAND</t>
  </si>
  <si>
    <t>Transmission Plant</t>
  </si>
  <si>
    <t>Communication Equipment (397)</t>
  </si>
  <si>
    <t>Other General Plant</t>
  </si>
  <si>
    <t>Subtotals</t>
  </si>
  <si>
    <t>PFIA Stations</t>
  </si>
  <si>
    <t>PFIA Lines</t>
  </si>
  <si>
    <t>Land Stations</t>
  </si>
  <si>
    <t>Land Lines</t>
  </si>
  <si>
    <t>GPLNT less PFIA</t>
  </si>
  <si>
    <t>Table 1</t>
  </si>
  <si>
    <t>Emergency minimum stock</t>
  </si>
  <si>
    <t>Land</t>
  </si>
  <si>
    <t>Gen. Plant (Unseg)</t>
  </si>
  <si>
    <t>Trans. Plant (Unseg)</t>
  </si>
  <si>
    <t>Intangibles</t>
  </si>
  <si>
    <t>I</t>
  </si>
  <si>
    <t>Table 2</t>
  </si>
  <si>
    <t>Unseg.Allocation</t>
  </si>
  <si>
    <t>Emergency Stock</t>
  </si>
  <si>
    <t>Subtotal</t>
  </si>
  <si>
    <t>% of Segmented Total</t>
  </si>
  <si>
    <t>Communications</t>
  </si>
  <si>
    <t>Control</t>
  </si>
  <si>
    <t>Depreciable Land</t>
  </si>
  <si>
    <t>Other Facilities</t>
  </si>
  <si>
    <t>Other</t>
  </si>
  <si>
    <t>Stations</t>
  </si>
  <si>
    <t>Lines &amp; Subs</t>
  </si>
  <si>
    <t>Appendix A</t>
  </si>
  <si>
    <t>Generation Integration Facilities</t>
  </si>
  <si>
    <t>Transmission Lines</t>
  </si>
  <si>
    <t>Multi %</t>
  </si>
  <si>
    <t>ANDERSON RANCH-MOUNTAIN HOME NO 1</t>
  </si>
  <si>
    <t>BIG CLIFF-DETROIT PH NO 1</t>
  </si>
  <si>
    <t>BIG CLIFF-DETROIT PH NO 2</t>
  </si>
  <si>
    <t>BLACK CANYON-EMMETT NO 1</t>
  </si>
  <si>
    <t>BONNEVILLE PH 1-NORTH BONNEVILLE NO 1</t>
  </si>
  <si>
    <t>BONNEVILLE PH 1-NORTH BONNEVILLE NO 2</t>
  </si>
  <si>
    <t>BONNEVILLE PH 2-NORTH BONNEVILLE NO 3</t>
  </si>
  <si>
    <t>BONNEVILLE PH 2-NORTH BONNEVILLE NO 4</t>
  </si>
  <si>
    <t>CHIEF JOSEPH PH-CHIEF JOSEPH NO 1</t>
  </si>
  <si>
    <t>CHIEF JOSEPH PH-CHIEF JOSEPH NO 2</t>
  </si>
  <si>
    <t>CHIEF JOSEPH PH-CHIEF JOSEPH NO 3</t>
  </si>
  <si>
    <t>CHIEF JOSEPH PH-CHIEF JOSEPH NO 4</t>
  </si>
  <si>
    <t>CHIEF JOSEPH PH-CHIEF JOSEPH NO 5</t>
  </si>
  <si>
    <t>CHIEF JOSEPH PH-CHIEF JOSEPH NO 6</t>
  </si>
  <si>
    <t>COLUMBIA GENERATING STATION-ASHE NO 1</t>
  </si>
  <si>
    <t>COLUMBIA GENERATING STATION-ASHE NO 2</t>
  </si>
  <si>
    <t>COUGAR-THURSTON NO 1</t>
  </si>
  <si>
    <t>DETROIT PH-DETROIT NO 1</t>
  </si>
  <si>
    <t>DETROIT PH-DETROIT NO 2</t>
  </si>
  <si>
    <t>DETROIT-SANTIAM NO 1</t>
  </si>
  <si>
    <t>DWORSHAK PH-DWORSHAK NO 1</t>
  </si>
  <si>
    <t>GREEN PETER-LEBANON NO 1</t>
  </si>
  <si>
    <t>HILLS CREEK-LOOKOUT POINT NO 1</t>
  </si>
  <si>
    <t>ICE HARBOR-FRANKLIN NO 3</t>
  </si>
  <si>
    <t>JOHN DAY PH-JOHN DAY NO 1</t>
  </si>
  <si>
    <t>JOHN DAY PH-JOHN DAY NO 2</t>
  </si>
  <si>
    <t>JOHN DAY PH-JOHN DAY NO 3</t>
  </si>
  <si>
    <t>JOHN DAY PH-JOHN DAY NO 4</t>
  </si>
  <si>
    <t>LIBBY PH-LIBBY NO 1</t>
  </si>
  <si>
    <t>LIBBY PH-LIBBY NO 2</t>
  </si>
  <si>
    <t>LITTLE GOOSE PH-LITTLE GOOSE NO 1</t>
  </si>
  <si>
    <t>LOOKOUT POINT PH-LOOKOUT POINT NO 1</t>
  </si>
  <si>
    <t>LOWER GRANITE PH-LOWER GRANITE NO 1</t>
  </si>
  <si>
    <t>LOWER MONUMENTAL PH-LOWER MONUMENTAL NO 1</t>
  </si>
  <si>
    <t>MCNARY PH-MCNARY 3&amp;4 NO 3</t>
  </si>
  <si>
    <t>MCNARY PH-MCNARY NO 1</t>
  </si>
  <si>
    <t>MCNARY PH-MCNARY NO 2</t>
  </si>
  <si>
    <t>MCNARY PH-MCNARY NO 5</t>
  </si>
  <si>
    <t>MCNARY PH-MCNARY NO 6</t>
  </si>
  <si>
    <t>THE DALLES PH-BIG EDDY NO 1</t>
  </si>
  <si>
    <t>THE DALLES PH-BIG EDDY NO 2</t>
  </si>
  <si>
    <t>THE DALLES PH-BIG EDDY NO 3</t>
  </si>
  <si>
    <t>THE DALLES PH-BIG EDDY NO 4</t>
  </si>
  <si>
    <t>THE DALLES PH-BIG EDDY NO 5</t>
  </si>
  <si>
    <t>THE DALLES PH-BIG EDDY NO 6</t>
  </si>
  <si>
    <t>Subtotal Lines</t>
  </si>
  <si>
    <t>ALBENI FALLS SUBSTATION</t>
  </si>
  <si>
    <t>ASHE SUBSTATION</t>
  </si>
  <si>
    <t>BIG EDDY SUBSTATION</t>
  </si>
  <si>
    <t>BONNEVILLE POWERHOUSE #1</t>
  </si>
  <si>
    <t>CHIEF JOSEPH POWERHOUSE</t>
  </si>
  <si>
    <t>CHIEF JOSEPH SUBSTATION</t>
  </si>
  <si>
    <t>COUGAR SUBSTATION</t>
  </si>
  <si>
    <t>DETROIT SUBSTATION</t>
  </si>
  <si>
    <t>DWORSHAK POWERHOUSE</t>
  </si>
  <si>
    <t>DWORSHAK SUBSTATION</t>
  </si>
  <si>
    <t>FOSTER SUBSTATION</t>
  </si>
  <si>
    <t>FRANKLIN SUBSTATION</t>
  </si>
  <si>
    <t>GRAND COULEE 115 KV SWITCHYARD</t>
  </si>
  <si>
    <t>GRAND COULEE 230 KV SWITCHYARD</t>
  </si>
  <si>
    <t>GRAND COULEE 500 KV SWITCHYARD</t>
  </si>
  <si>
    <t>GREEN PETER SUBSTATION</t>
  </si>
  <si>
    <t>HANFORD NO.2 CONSTRUCTION SUBSTATION</t>
  </si>
  <si>
    <t>HILLS CREEK SUBSTATION</t>
  </si>
  <si>
    <t>HUNGRY HORSE POWERHOUSE</t>
  </si>
  <si>
    <t>HUNGRY HORSE SWITCHYARD</t>
  </si>
  <si>
    <t>ICE HARBOR POWERHOUSE</t>
  </si>
  <si>
    <t>JOHN DAY POWERHOUSE</t>
  </si>
  <si>
    <t>JOHN DAY SUBSTATION</t>
  </si>
  <si>
    <t>LIBBY POWERHOUSE</t>
  </si>
  <si>
    <t>LITTLE GOOSE SUBSTATION</t>
  </si>
  <si>
    <t>LOOKOUT POINT POWERHOUSE</t>
  </si>
  <si>
    <t>LOOKOUT POINT SUBSTATION</t>
  </si>
  <si>
    <t>LOWER GRANITE POWERHOUSE</t>
  </si>
  <si>
    <t>LOWER GRANITE SUBSTATION</t>
  </si>
  <si>
    <t>LOWER MONUMENTAL POWERHOUSE</t>
  </si>
  <si>
    <t>LOWER MONUMENTAL SUBSTATION</t>
  </si>
  <si>
    <t>MCNARY POWERHOUSE</t>
  </si>
  <si>
    <t>MCNARY SUBSTATION</t>
  </si>
  <si>
    <t>MINIDOKA POWERHOUSE</t>
  </si>
  <si>
    <t>NORTH BONNEVILLE SUBSTATION</t>
  </si>
  <si>
    <t>PALISADES POWERHOUSE</t>
  </si>
  <si>
    <t>ROZA POWERHOUSE</t>
  </si>
  <si>
    <t>SACAJAWEA SUBSTATION</t>
  </si>
  <si>
    <t>SANTIAM SUBSTATION</t>
  </si>
  <si>
    <t>THE DALLES POWERHOUSE</t>
  </si>
  <si>
    <t>WPPSS NO. 2 POWERHOUSE</t>
  </si>
  <si>
    <t>Total Generation Integration</t>
  </si>
  <si>
    <t>ABERDEEN TAP TO SATSOP PARK-COSMOPOLIS NO 1</t>
  </si>
  <si>
    <t>ADDY-COLVILLE NO 1</t>
  </si>
  <si>
    <t>ADDY-CUSICK NO 1</t>
  </si>
  <si>
    <t>ALBANY-BURNT WOODS NO 1</t>
  </si>
  <si>
    <t>ALBANY-EUGENE NO 1</t>
  </si>
  <si>
    <t>ALBANY-LEBANON NO 1</t>
  </si>
  <si>
    <t>ALBENI FALLS-PINE STREET NO 1</t>
  </si>
  <si>
    <t>ALBENI FALLS-SAND CREEK NO 1</t>
  </si>
  <si>
    <t>Account 352</t>
  </si>
  <si>
    <t>FERC Account Summary</t>
  </si>
  <si>
    <t>Account 353</t>
  </si>
  <si>
    <t>Account 354</t>
  </si>
  <si>
    <t>Account 355</t>
  </si>
  <si>
    <t>Account 356</t>
  </si>
  <si>
    <t>Account 358</t>
  </si>
  <si>
    <t>Account 359</t>
  </si>
  <si>
    <t>Account 390</t>
  </si>
  <si>
    <t>Substation total</t>
  </si>
  <si>
    <t>Account 391</t>
  </si>
  <si>
    <t>Intangibles (Account 303)</t>
  </si>
  <si>
    <t>Line total</t>
  </si>
  <si>
    <t>Account 392</t>
  </si>
  <si>
    <t>Account 393</t>
  </si>
  <si>
    <t>Account 394</t>
  </si>
  <si>
    <t>Account 395</t>
  </si>
  <si>
    <t>Account 396</t>
  </si>
  <si>
    <t>Account 398</t>
  </si>
  <si>
    <t>Other total</t>
  </si>
  <si>
    <t>Leased (no account)</t>
  </si>
  <si>
    <t>Lines &amp; Subs Total</t>
  </si>
  <si>
    <t>Segmented Investment</t>
  </si>
  <si>
    <t>ALCOA-FELIDA NO 1</t>
  </si>
  <si>
    <t>ALLSTON-CLATSOP NO 1</t>
  </si>
  <si>
    <t>ALLSTON-DRISCOLL NO 1</t>
  </si>
  <si>
    <t>ALLSTON-DRISCOLL NO 2</t>
  </si>
  <si>
    <t>ALVEY 500/230 KV TIE LINE NO 1</t>
  </si>
  <si>
    <t>ALVEY-FAIRVIEW NO 1</t>
  </si>
  <si>
    <t>ALVEY-LANE NO 1</t>
  </si>
  <si>
    <t>ALVEY-MARTIN CREEK NO 1</t>
  </si>
  <si>
    <t>ANACONDA-SILVER BOW NO 1</t>
  </si>
  <si>
    <t>ASHE TAP TO MIDWAY-HEW NO 2</t>
  </si>
  <si>
    <t>ASHE-HANFORD NO 1</t>
  </si>
  <si>
    <t>ASHE-MARION NO 2</t>
  </si>
  <si>
    <t>ASHE-SLATT NO 1</t>
  </si>
  <si>
    <t>ASHE-WHITE BLUFFS NO 1</t>
  </si>
  <si>
    <t>BADGER CANYON-REATA NO 1</t>
  </si>
  <si>
    <t>BADGER CANYON-RICHLAND NO 1</t>
  </si>
  <si>
    <t>BALD MOUNTAIN TAP TO UNDERWOOD TAP</t>
  </si>
  <si>
    <t>BANDON SUBSTATION TRANSFORMER TIE 1</t>
  </si>
  <si>
    <t>BANDON-ROGUE NO 1</t>
  </si>
  <si>
    <t>BELL-ADDY NO 1</t>
  </si>
  <si>
    <t>BELL-BOUNDARY NO 1</t>
  </si>
  <si>
    <t>BELL-BOUNDARY NO 3</t>
  </si>
  <si>
    <t>BELLINGHAM-CUSTER NO 1</t>
  </si>
  <si>
    <t>BELL-LANCASTER NO 1</t>
  </si>
  <si>
    <t>BELL-TRENTWOOD NO 1</t>
  </si>
  <si>
    <t>BELL-TRENTWOOD NO 2</t>
  </si>
  <si>
    <t>BELL-USK NO 1</t>
  </si>
  <si>
    <t>BENTON-451B NO 1</t>
  </si>
  <si>
    <t>BENTON-DOE B3-S4 NO 1</t>
  </si>
  <si>
    <t>BENTON-FRANKLIN NO 1</t>
  </si>
  <si>
    <t>BENTON-FRANKLIN NO 2</t>
  </si>
  <si>
    <t>BENTON-OTHELLO NO 1</t>
  </si>
  <si>
    <t>BENTON-SCOOTENEY NO 1</t>
  </si>
  <si>
    <t>BERTELSEN-WILLOW CREEK NO 1</t>
  </si>
  <si>
    <t>BETTAS ROAD-COLUMBIA NO 1</t>
  </si>
  <si>
    <t>BIG EDDY-CHEMAWA NO 1</t>
  </si>
  <si>
    <t>BIG EDDY-CHENOWETH NO 1</t>
  </si>
  <si>
    <t>BIG EDDY-CHENOWETH NO 2</t>
  </si>
  <si>
    <t>BIG EDDY-DE MOSS NO 1</t>
  </si>
  <si>
    <t>BIG EDDY-MCLOUGHLIN 1&amp;2 NO 1</t>
  </si>
  <si>
    <t>BIG EDDY-MCLOUGHLIN 1&amp;2 NO 2</t>
  </si>
  <si>
    <t>BIG EDDY-OSTRANDER NO 1</t>
  </si>
  <si>
    <t>BIG EDDY-REDMOND NO 1</t>
  </si>
  <si>
    <t>BIG EDDY-SPRING CREEK NO 1</t>
  </si>
  <si>
    <t>BIG EDDY-THE DALLES FISHWAY HYDRO PLANT</t>
  </si>
  <si>
    <t>BIG EDDY-TROUTDALE NO 1</t>
  </si>
  <si>
    <t>BLUE RIVER TAP TO COUGAR-THURSTON NO 1</t>
  </si>
  <si>
    <t>BOARDMAN TAP TO MCNARY-JONES CANYON NO 1</t>
  </si>
  <si>
    <t>BOARDMAN-IONE NO 1</t>
  </si>
  <si>
    <t>BONNEVILLE PH 1-HOOD RIVER NO 1</t>
  </si>
  <si>
    <t>BONNEVILLE PH 1-NORTH CAMAS NO 1</t>
  </si>
  <si>
    <t>BONNEVILLE PH1-ALCOA 1&amp;2</t>
  </si>
  <si>
    <t>BOTHELL-SNO-KING NO 1</t>
  </si>
  <si>
    <t>BOTHELL-SNO-KING NO 2</t>
  </si>
  <si>
    <t>BOUNDARY-NELWAY 1</t>
  </si>
  <si>
    <t>BOUNDARY-WANETA 1</t>
  </si>
  <si>
    <t>BOYER-TILLAMOOK NO 1</t>
  </si>
  <si>
    <t>BRASADA-HARNEY NO 1</t>
  </si>
  <si>
    <t>BRONX-SAND CREEK NO 1</t>
  </si>
  <si>
    <t>BUCKLEY-GRIZZLY NO 1</t>
  </si>
  <si>
    <t>BUCKLEY-MARION NO 1</t>
  </si>
  <si>
    <t>CALPINE-MCNARY NO 1</t>
  </si>
  <si>
    <t>CANAL-SECOND LIFT NO 1</t>
  </si>
  <si>
    <t>CANAL-SECOND LIFT NO 2</t>
  </si>
  <si>
    <t>CARDWELL-COWLITZ NO 1</t>
  </si>
  <si>
    <t>CARLTON-MCMINNVILLE NO 1</t>
  </si>
  <si>
    <t>CARLTON-SHERWOOD NO 1</t>
  </si>
  <si>
    <t>CARLTON-TILLAMOOK NO 1</t>
  </si>
  <si>
    <t>CARSON TAP TO UNDERWOOD TAP</t>
  </si>
  <si>
    <t>CASCADE LOCKS TAP TO BONNEVILLE PH 1-HOOD RIVER NO 1</t>
  </si>
  <si>
    <t>CENTRALIA TAP TO CHEHALIS-COVINGTON NO 1</t>
  </si>
  <si>
    <t>CHEHALIS-CENTRALIA NO 1</t>
  </si>
  <si>
    <t>CHEHALIS-CENTRALIA NO 2</t>
  </si>
  <si>
    <t>CHEHALIS-COVINGTON NO 1</t>
  </si>
  <si>
    <t>CHEHALIS-MAYFIELD NO 1</t>
  </si>
  <si>
    <t>CHEHALIS-OLYMPIA NO 1</t>
  </si>
  <si>
    <t>CHEHALIS-RAYMOND NO 1</t>
  </si>
  <si>
    <t>CHEMAWA-SALEM ALUMINA NO 1</t>
  </si>
  <si>
    <t>CHEMAWA-SALEM NO 1</t>
  </si>
  <si>
    <t>CHEMAWA-SALEM NO 2</t>
  </si>
  <si>
    <t>CHENEY TAP TO SILVER LAKE-SUNSET</t>
  </si>
  <si>
    <t>CHENOWETH-GOLDENDALE NO 1</t>
  </si>
  <si>
    <t>CHENOWETH-HARVEY NO 1</t>
  </si>
  <si>
    <t>CHENOWETH-HARVEY NO 2</t>
  </si>
  <si>
    <t>CHIEF JOSEPH-EAST OMAK NO 1</t>
  </si>
  <si>
    <t>CHIEF JOSEPH-MONROE NO 1</t>
  </si>
  <si>
    <t>CHIEF JOSEPH-SICKLER NO 1</t>
  </si>
  <si>
    <t>CHIEF JOSEPH-SNOHOMISH NO 3</t>
  </si>
  <si>
    <t>CHIEF JOSEPH-SNOHOMISH NO 4</t>
  </si>
  <si>
    <t>CHRISTMAS VALLEY TAP TO BRASADA-HARNEY NO 1</t>
  </si>
  <si>
    <t>COLUMBIA FALLS-CONKELLEY NO 1</t>
  </si>
  <si>
    <t>COLUMBIA FALLS-FLATHEAD NO 1</t>
  </si>
  <si>
    <t>COLUMBIA FALLS-KALISPELL NO 1</t>
  </si>
  <si>
    <t>COLUMBIA FALLS-TREGO NO 1</t>
  </si>
  <si>
    <t>COLUMBIA-ELLENSBURG NO 1</t>
  </si>
  <si>
    <t>COLUMBIA-GRAND COULEE NO 1</t>
  </si>
  <si>
    <t>COLUMBIA-GRAND COULEE NO 3</t>
  </si>
  <si>
    <t>COLUMBIA-VALHALLA NO 1</t>
  </si>
  <si>
    <t>COLUMBIA-VALHALLA NO 2</t>
  </si>
  <si>
    <t>COLVILLE-BOUNDARY NO 1</t>
  </si>
  <si>
    <t>COLVILLE-REPUBLIC NO 1</t>
  </si>
  <si>
    <t>CONNELL TAP TO BENTON-SCOOTENEY NO 1</t>
  </si>
  <si>
    <t>COSMOPOLIS-ABERDEEN NO 1</t>
  </si>
  <si>
    <t>COVINGTON SUBSTATION TIE NO 2</t>
  </si>
  <si>
    <t>COVINGTON-BETTAS ROAD NO 1</t>
  </si>
  <si>
    <t>COVINGTON-CRESTON SCL NO 1</t>
  </si>
  <si>
    <t>COVINGTON-DUWAMISH NO 1</t>
  </si>
  <si>
    <t>COVINGTON-MAPLE VALLEY NO 2</t>
  </si>
  <si>
    <t>COVINGTON-WHITE RIVER NO 1</t>
  </si>
  <si>
    <t>COWLITZ TAP TO CHEHALIS-COVINGTON NO 1</t>
  </si>
  <si>
    <t>COYOTE SPRINGS-SLATT NO 1</t>
  </si>
  <si>
    <t>CRESTON-BELL NO 1</t>
  </si>
  <si>
    <t>CRESWELL TAP TO ALVEY-MARTIN CREEK NO 1</t>
  </si>
  <si>
    <t>CUSTER-INGLEDOW NO 1</t>
  </si>
  <si>
    <t>CUSTER-INGLEDOW NO 2</t>
  </si>
  <si>
    <t>CUSTER-INTALCO NO 1</t>
  </si>
  <si>
    <t>CUSTER-INTALCO NO 2</t>
  </si>
  <si>
    <t>DAVIS CREEK TAP TO MILE-HI-ALTURAS</t>
  </si>
  <si>
    <t>DE MOSS-FOSSIL NO 1</t>
  </si>
  <si>
    <t>DEXTER TAP TO LOOKOUT POINT-ALVEY NO 1</t>
  </si>
  <si>
    <t>DISCOVERY-CHENOWETH NO 1</t>
  </si>
  <si>
    <t>DORENA TAP TO ALVEY-MARTIN CREEK NO. 1</t>
  </si>
  <si>
    <t>DRAIN-ELKTON NO 1</t>
  </si>
  <si>
    <t>DRAIN-OAKLAND NO 1</t>
  </si>
  <si>
    <t>DRISCOLL TAP TO ALLSTON-CLATSOP NO 1</t>
  </si>
  <si>
    <t>DRISCOLL-NASELLE NO 1</t>
  </si>
  <si>
    <t>DRISCOLL-WAUNA NO 1</t>
  </si>
  <si>
    <t>DRUMMOND - MACKS INN NO 1</t>
  </si>
  <si>
    <t>DUTCH CANYON TAP TO ST JOHNS-ST HELENS NO 1</t>
  </si>
  <si>
    <t>DWORSHAK PH-OROFINO NO 1</t>
  </si>
  <si>
    <t>DWORSHAK-TAFT NO 1</t>
  </si>
  <si>
    <t>EAST OMAK TAP TO GRAND COULEE-FOSTER CREEK NO 1</t>
  </si>
  <si>
    <t>EAST OMAK-OROVILLE NO 1</t>
  </si>
  <si>
    <t>EAST OMAK-TONASKET NO 2</t>
  </si>
  <si>
    <t>ECHO LAKE-MONROE NO 1</t>
  </si>
  <si>
    <t>ELBE TAP TO ALDER-LAGRANDE NO1,2</t>
  </si>
  <si>
    <t>ELLENSBURG-MOXEE NO 1</t>
  </si>
  <si>
    <t>ELTOPIA TAP TO SMITH CANYON-REDD</t>
  </si>
  <si>
    <t>EUGENE-ALDERWOOD NO 1</t>
  </si>
  <si>
    <t>EUGENE-ALVEY NO 2</t>
  </si>
  <si>
    <t>EUGENE-BERTELSEN NO 1</t>
  </si>
  <si>
    <t>EUGENE-LANE NO 1</t>
  </si>
  <si>
    <t>FAIRMOUNT-PORT ANGELES NO 1</t>
  </si>
  <si>
    <t>FAIRMOUNT-PORT ANGELES NO 2</t>
  </si>
  <si>
    <t>FAIRVIEW-BANDON NO 1</t>
  </si>
  <si>
    <t>FAIRVIEW-BANDON NO 2</t>
  </si>
  <si>
    <t>FAIRVIEW-ROGUE NO 1</t>
  </si>
  <si>
    <t>FIDALGO-LOPEZ ISLAND NO 3</t>
  </si>
  <si>
    <t>FIDALGO-LOPEZ ISLAND NO 4</t>
  </si>
  <si>
    <t>FIDALGO-LOPEZ ISLAND NO 5</t>
  </si>
  <si>
    <t>FILBERT TAP TO FOREST GROVE-MCMINNVILLE NO 1</t>
  </si>
  <si>
    <t>FLATHEAD-HOT SPRINGS NO 1</t>
  </si>
  <si>
    <t>FORDS PRAIRIE TAP TO CHEHALIS-CENTRALIA NO 2</t>
  </si>
  <si>
    <t>FOREST GROVE-MCMINNVILLE NO 1</t>
  </si>
  <si>
    <t>FOSTER TAP TO GREEN PETER-LEBANON NO 1</t>
  </si>
  <si>
    <t>FRANKLIN-BADGER CANYON NO 1</t>
  </si>
  <si>
    <t>FRANKLIN-BADGER CANYON NO 2</t>
  </si>
  <si>
    <t>FRANKLIN-HEDGES NO 1</t>
  </si>
  <si>
    <t>FRANKLIN-RUBY STREET NO 1</t>
  </si>
  <si>
    <t>FRANKLIN-WALLA WALLA NO 1</t>
  </si>
  <si>
    <t>FROMAN TAP TO ALBANY-LEBANON NO 1</t>
  </si>
  <si>
    <t>GARRISON-ANACONDA NO 1</t>
  </si>
  <si>
    <t>GARRISON-TAFT NO 1</t>
  </si>
  <si>
    <t>GARRISON-TAFT NO 2</t>
  </si>
  <si>
    <t>GLADE TAP TO BENTON-FRANKLIN NO 2</t>
  </si>
  <si>
    <t>GOSHEN-DRUMMOND NO 1</t>
  </si>
  <si>
    <t>GRAND COULEE-BELL NO 3</t>
  </si>
  <si>
    <t>GRAND COULEE-BELL NO 5</t>
  </si>
  <si>
    <t>GRAND COULEE-BELL NO 6</t>
  </si>
  <si>
    <t>GRAND COULEE-CHIEF JOSEPH NO 1</t>
  </si>
  <si>
    <t>GRAND COULEE-CHIEF JOSEPH NO 2</t>
  </si>
  <si>
    <t>GRAND COULEE-CHIEF JOSEPH NO 3</t>
  </si>
  <si>
    <t>GRAND COULEE-CRESTON NO 1</t>
  </si>
  <si>
    <t>GRAND COULEE-FOSTER CREEK NO 1</t>
  </si>
  <si>
    <t>GRAND COULEE-HANFORD NO 1</t>
  </si>
  <si>
    <t>GRAND COULEE-OKANOGAN NO 2</t>
  </si>
  <si>
    <t>GRAND COULEE-SCHULTZ NO 1</t>
  </si>
  <si>
    <t>GRAND COULEE-SCHULTZ NO 2</t>
  </si>
  <si>
    <t>GRAND COULEE-WESTSIDE(AVA) NO 1</t>
  </si>
  <si>
    <t>GRANDE ROND-BOYER NO 1</t>
  </si>
  <si>
    <t>GRANDVIEW-RED MOUNTAIN NO 1</t>
  </si>
  <si>
    <t>GREEN BLUFF TAP TO BELL-TRENTWOOD NO 2</t>
  </si>
  <si>
    <t>GRIZZLY-SUMMER LAKE NO 1</t>
  </si>
  <si>
    <t>Grouse Creek-Tecoma Transmission Lines &amp; Substation</t>
  </si>
  <si>
    <t>HANFORD-WAUTOMA NO 1</t>
  </si>
  <si>
    <t>HANFORD-WAUTOMA NO 2</t>
  </si>
  <si>
    <t>HARRISBURG TAP TO ALBANY-EUGENE NO 1</t>
  </si>
  <si>
    <t>HARVALUM-BIG EDDY NO 1</t>
  </si>
  <si>
    <t>HAT ROCK TAP TO MCNARY-WALLULA</t>
  </si>
  <si>
    <t>HATTON TAP TO CONNELL TAP</t>
  </si>
  <si>
    <t>HATWAI-DWORSHAK NO 1</t>
  </si>
  <si>
    <t>HAWKINS-ALVEY NO 1</t>
  </si>
  <si>
    <t>HEBO TAP TO BOYER-TILLAMOOK NO 1</t>
  </si>
  <si>
    <t>HEYBURN-ADELAIDE NO 1</t>
  </si>
  <si>
    <t>HIDEAWAY TAP TO HAWKINS-ALVEY NO 1</t>
  </si>
  <si>
    <t>HILLTOP-WARNER NO 1</t>
  </si>
  <si>
    <t>HOLCOMB TAP TO CHEHALIS-RAYMOND NO 1</t>
  </si>
  <si>
    <t>HOLCOMB-NASELLE NO 1</t>
  </si>
  <si>
    <t>HOOD RIVER-THE DALLES NO 1</t>
  </si>
  <si>
    <t>HORN BUTTE TAP TO TOWER ROAD-ALKALI NO 1</t>
  </si>
  <si>
    <t>HORSE HEAVEN-HARVALUM NO 1</t>
  </si>
  <si>
    <t>HORSE RANCH TAP TO MONROE-SNOHOMISH NO 1&amp;2</t>
  </si>
  <si>
    <t>HOT SPRINGS 500-230KV TIE NO 1</t>
  </si>
  <si>
    <t>HOT SPRINGS-RATTLESNAKE NO 1</t>
  </si>
  <si>
    <t>HUNGRY HORSE-COLUMBIA FALLS NO 1</t>
  </si>
  <si>
    <t>HUNGRY HORSE-CONKELLEY NO 1</t>
  </si>
  <si>
    <t>ICE HARBOR-FRANKLIN NO 1</t>
  </si>
  <si>
    <t>ICE HARBOR-FRANKLIN NO 2</t>
  </si>
  <si>
    <t>JACKSON TAP TO CANAL-SECOND LIFT NO. 2</t>
  </si>
  <si>
    <t>JOHN DAY-BIG EDDY NO 2</t>
  </si>
  <si>
    <t>JOHN DAY-MARION NO 1</t>
  </si>
  <si>
    <t>JONES CANYON-SANTIAM NO 1</t>
  </si>
  <si>
    <t>JUNCTION CITY TAP TO ALBANY-EUGENE NO 1</t>
  </si>
  <si>
    <t>KALISPELL-KERR NO 1</t>
  </si>
  <si>
    <t>KEELER-ALLSTON NO 1</t>
  </si>
  <si>
    <t>KEELER-FOREST GROVE NO 1</t>
  </si>
  <si>
    <t>KEELER-FOREST GROVE NO 2</t>
  </si>
  <si>
    <t>KEELER-OREGON CITY NO 2</t>
  </si>
  <si>
    <t>KELLER TAP TO GRAND COULEE-OKANOGAN NO 2</t>
  </si>
  <si>
    <t>KENNEWICK TAP TO FRANKLIN-BADGER CANYON NO 2</t>
  </si>
  <si>
    <t>KERR SUB TIE TO US ITS MP CO.115KV</t>
  </si>
  <si>
    <t>KITSAP-BANGOR NO 1</t>
  </si>
  <si>
    <t>KITSAP-STATION X  NO 1</t>
  </si>
  <si>
    <t>KLONDIKE SCHOOLHOUSE-JOHN DAY NO 1</t>
  </si>
  <si>
    <t>LA PINE-CHILOQUIN NO 1</t>
  </si>
  <si>
    <t>LA PINE-FORT ROCK NO 1</t>
  </si>
  <si>
    <t>LANCASTER-NOXON NO 1</t>
  </si>
  <si>
    <t>LANE-WENDSON NO 1</t>
  </si>
  <si>
    <t>LANE-WENDSON NO 2</t>
  </si>
  <si>
    <t>LANGLOIS TAP TO BANDON-ROGUE NO 1</t>
  </si>
  <si>
    <t>LATHAM TAP TO ALVEY-MARTIN CREEK NO 1</t>
  </si>
  <si>
    <t>LEXINGTON-DELAMETER NO 1</t>
  </si>
  <si>
    <t>LEXINGTON-LONGVIEW NO 1</t>
  </si>
  <si>
    <t>LEXINGTON-LONGVIEW NO 2</t>
  </si>
  <si>
    <t>LIBBY-BONNERS FERRY NO 1</t>
  </si>
  <si>
    <t>LIBBY-CONKELLEY NO 1</t>
  </si>
  <si>
    <t>LITTLE GOOSE-CENTRAL FERRY NO 2</t>
  </si>
  <si>
    <t>LONGVIEW-ALLSTON NO 1</t>
  </si>
  <si>
    <t>LONGVIEW-ALLSTON NO 2</t>
  </si>
  <si>
    <t>LONGVIEW-ALLSTON NO 3</t>
  </si>
  <si>
    <t>LONGVIEW-ALLSTON NO 4</t>
  </si>
  <si>
    <t>LONGVIEW-COWLITZ NO 1</t>
  </si>
  <si>
    <t>LOOKOUT POINT-ALVEY NO 1</t>
  </si>
  <si>
    <t>LOOKOUT POINT-ALVEY NO 2</t>
  </si>
  <si>
    <t>LOPEZ ISLAND-DECATUR NO 1</t>
  </si>
  <si>
    <t>LOST RIVER-SPAR CANYON NO 1</t>
  </si>
  <si>
    <t>LOWER GRANITE-HATWAI NO 1</t>
  </si>
  <si>
    <t>LOWER MONUMENTAL-ASHE NO 1</t>
  </si>
  <si>
    <t>LOWER MONUMENTAL-HANFORD NO 1</t>
  </si>
  <si>
    <t>LOWER MONUMENTAL-LITTLE GOOSENO 1</t>
  </si>
  <si>
    <t>LOWER MONUMENTAL-LITTLE GOOSENO 2</t>
  </si>
  <si>
    <t>LOWER MONUMENTAL-MCNARY NO 1</t>
  </si>
  <si>
    <t>MACKS INN-MADISON NO 1</t>
  </si>
  <si>
    <t>MALIN-HILLTOP NO 1</t>
  </si>
  <si>
    <t>MAPLE VALLEY-DUWAMISH NO 1</t>
  </si>
  <si>
    <t>MAPLE VALLEY-MASSACHUSETTS NO 1</t>
  </si>
  <si>
    <t>MARION-ALVEY NO 1</t>
  </si>
  <si>
    <t>MARION-LANE NO 1</t>
  </si>
  <si>
    <t>MARION-SANTIAM NO 1</t>
  </si>
  <si>
    <t>MARTIN CREEK TAP TO ALVEY-FAIRVIEW NO 1</t>
  </si>
  <si>
    <t>MARTIN CREEK-DRAIN NO 1</t>
  </si>
  <si>
    <t>MAUPIN-TYGH VALLEY NO 1</t>
  </si>
  <si>
    <t>MCCULLOUGH TAP TO COWLITZ-LAGRANDE NO 1,2</t>
  </si>
  <si>
    <t>MCNARY-BADGER CANYON NO 1</t>
  </si>
  <si>
    <t>MCNARY-FRANKLIN NO 2</t>
  </si>
  <si>
    <t>MCNARY-HORSE HEAVEN NO 1</t>
  </si>
  <si>
    <t>MCNARY-ROSS NO 1</t>
  </si>
  <si>
    <t>MCNARY-ROUNDUP NO 1</t>
  </si>
  <si>
    <t>MIDWAY-BENTON NO 1</t>
  </si>
  <si>
    <t>MIDWAY-BENTON NO 2</t>
  </si>
  <si>
    <t>MIDWAY-GRANDVIEW NO 1</t>
  </si>
  <si>
    <t>MIDWAY-MOXEE NO 1</t>
  </si>
  <si>
    <t>MIDWAY-POTHOLES NO 1</t>
  </si>
  <si>
    <t>MIDWAY-ROCKY FORD NO 1</t>
  </si>
  <si>
    <t>MIDWAY-VANTAGE NO 1</t>
  </si>
  <si>
    <t>MILTON TAP TO WALLA WALLA-PENDLETON NO 1</t>
  </si>
  <si>
    <t>MINIDOKA PH-UNITY NO 1</t>
  </si>
  <si>
    <t>MINIDOKA SUB TAP TO DUFN43</t>
  </si>
  <si>
    <t>MIST TAP TO ALLSTON-DRISCOLL NO 2</t>
  </si>
  <si>
    <t>MONROE-CUSTER NO 1</t>
  </si>
  <si>
    <t>MONROE-CUSTER NO 2</t>
  </si>
  <si>
    <t>MONROE-NOVELTY HILL NO.1</t>
  </si>
  <si>
    <t>MOSSYROCK-CHEHALIS NO 1</t>
  </si>
  <si>
    <t>MOUNTAIN AVENUE TAP TO (PACIFICORP) ASHLAND-OAK KNOLL</t>
  </si>
  <si>
    <t>MOXEE-ROZA NO 1</t>
  </si>
  <si>
    <t>MT. VERNON TAP TO LOOKOUT POINT-ALVEY NO 2</t>
  </si>
  <si>
    <t>MURRAY-CUSTER NO 1</t>
  </si>
  <si>
    <t>NAPAVINE-ALLSTON NO 1</t>
  </si>
  <si>
    <t>NASELLE-TARLETT NO 1</t>
  </si>
  <si>
    <t>NASELLE-TARLETT NO 2</t>
  </si>
  <si>
    <t>NESPELEM TAP TO GRAND COULEE-OKANOGAN</t>
  </si>
  <si>
    <t>NINE MILE TAP TO FRANKLIN-WALLA WALLA NO 1</t>
  </si>
  <si>
    <t>NORTH BONNEVILLE-MIDWAY NO 1</t>
  </si>
  <si>
    <t>NORTH BONNEVILLE-ROSS NO 1</t>
  </si>
  <si>
    <t>NORTH BONNEVILLE-ROSS NO 2</t>
  </si>
  <si>
    <t>NORTH CAMAS-OAK PARK NO 1</t>
  </si>
  <si>
    <t>NORTH CAMAS-SIFTON NO 1</t>
  </si>
  <si>
    <t>NORTH MOUNTAIN-SNOHOMISH NO 1</t>
  </si>
  <si>
    <t>NOXON-HOT SPRINGS NO 1</t>
  </si>
  <si>
    <t>NOXON-LIBBY NO 1</t>
  </si>
  <si>
    <t>OLYMPIA-GRAND COULEE NO 1</t>
  </si>
  <si>
    <t>OLYMPIA-SATSOP NO 2</t>
  </si>
  <si>
    <t>OLYMPIA-SATSOP NO 3</t>
  </si>
  <si>
    <t>OLYMPIA-SHELTON NO 1</t>
  </si>
  <si>
    <t>OLYMPIA-SHELTON NO 2</t>
  </si>
  <si>
    <t>OLYMPIA-SHELTON NO 3</t>
  </si>
  <si>
    <t>OLYMPIA-SHELTON NO 4</t>
  </si>
  <si>
    <t>OLYMPIA-SHELTON NO 5</t>
  </si>
  <si>
    <t>OLYMPIA-SOUTH ELMA NO 1</t>
  </si>
  <si>
    <t>OREGON CITY-CANBY PGE NO 1</t>
  </si>
  <si>
    <t>OREGON CITY-CHEMAWA NO 1</t>
  </si>
  <si>
    <t>OREGON CITY-CHEMAWA NO 2</t>
  </si>
  <si>
    <t>OSTRANDER-MCLOUGHLIN NO 1</t>
  </si>
  <si>
    <t>OSTRANDER-PEARL NO 1</t>
  </si>
  <si>
    <t>OSTRANDER-TROUTDALE NO 1</t>
  </si>
  <si>
    <t>PALISADES-CATTLE CREEK NO 1</t>
  </si>
  <si>
    <t>PALISADES-SWAN VALLEY NO 1</t>
  </si>
  <si>
    <t>PARKER TAP TO EUGENE-ALDERWOOD NO 1</t>
  </si>
  <si>
    <t>PAUL D. JOHNSON TAP TO ROSS-VANCOUVER SHIPYARD NO. 1</t>
  </si>
  <si>
    <t>PAUL-ALLSTON NO 2</t>
  </si>
  <si>
    <t>PAUL-NAPAVINE NO 1</t>
  </si>
  <si>
    <t>PAUL-OLYMPIA NO 1</t>
  </si>
  <si>
    <t>PAUL-SATSOP NO 1</t>
  </si>
  <si>
    <t>PEARL-KEELER NO 1</t>
  </si>
  <si>
    <t>PEARL-MARION NO 1</t>
  </si>
  <si>
    <t>PILOT BUTTE-LA PINE NO 1</t>
  </si>
  <si>
    <t>POMEROY TAP TO TUCANNON RIVER-NORTH LEWISTON NO 1</t>
  </si>
  <si>
    <t>PONDEROSA-PILOT BUTTE NO 1</t>
  </si>
  <si>
    <t>PORT ANGELES-SAPPHO NO 1</t>
  </si>
  <si>
    <t>POTHOLES-GRAND COULEE NO 1</t>
  </si>
  <si>
    <t>POTLATCH TAP TO SHELTON-FAIRMOUNT NO 1</t>
  </si>
  <si>
    <t>POWERLINE TAPS TO DIAMOND HILL-COBURG</t>
  </si>
  <si>
    <t>PRIEST RIVER TAP TO ALBENI FALLS-SAND CREEK NO 1</t>
  </si>
  <si>
    <t>PROSSER TAP TO GRANDVIEW-RED MOUNTAIN NO 1</t>
  </si>
  <si>
    <t>RAINBOW VALLEY TAP TO LANE-WENDSON NO 1</t>
  </si>
  <si>
    <t>RALSTON TAP TO EAST COLFAX-LIND</t>
  </si>
  <si>
    <t>RATTLESNAKE-GARRISON NO 1</t>
  </si>
  <si>
    <t>RAVER TAP TO SCHULTZ-ECHO LAKE NO 1</t>
  </si>
  <si>
    <t>RAVER-COVINGTON NO 1</t>
  </si>
  <si>
    <t>RAVER-COVINGTON NO 2</t>
  </si>
  <si>
    <t>RAVER-ECHO LAKE NO 1</t>
  </si>
  <si>
    <t>RAVER-PAUL NO 1</t>
  </si>
  <si>
    <t>RAYMOND-COSMOPOLIS NO 1</t>
  </si>
  <si>
    <t>RAYMOND-HENKLE ST. NO 1</t>
  </si>
  <si>
    <t>RAYMOND-WILLAPA RIVER NO 1</t>
  </si>
  <si>
    <t>RED MOUNTAIN-RICHLAND NO 1</t>
  </si>
  <si>
    <t>RED MOUNTAIN-WHITE BLUFFS NO 1</t>
  </si>
  <si>
    <t>REDMOND-BRASADA NO 1</t>
  </si>
  <si>
    <t>REDMOND-PILOT BUTTE NO 1</t>
  </si>
  <si>
    <t>REEDSPORT-FAIRVIEW NO 1</t>
  </si>
  <si>
    <t>RESTON-FAIRVIEW NO 2</t>
  </si>
  <si>
    <t>RIVERLAND-MIDWAY NO 1</t>
  </si>
  <si>
    <t>ROCK CREEK-JOHN DAY NO 1</t>
  </si>
  <si>
    <t>ROCKY FORD-GRAND COULEE NO 1</t>
  </si>
  <si>
    <t>ROCKY REACH-COLUMBIA NO 1</t>
  </si>
  <si>
    <t>ROCKY REACH-MAPLE VALLEY NO 1</t>
  </si>
  <si>
    <t>ROE'S CORNER TAP TO HEYBURN-ADELAIDE NO 1</t>
  </si>
  <si>
    <t>ROGUE-GOLD BEACH NO 1</t>
  </si>
  <si>
    <t>ROGUE-GOLD BEACH NO 2</t>
  </si>
  <si>
    <t>ROSS-ALCOA NO 3</t>
  </si>
  <si>
    <t>ROSS-CARBORUNDUM NO 1</t>
  </si>
  <si>
    <t>ROSS-LEXINGTON NO 1</t>
  </si>
  <si>
    <t>ROSS-RIVERGATE NO 1</t>
  </si>
  <si>
    <t>ROSS-ST JOHNS NO 1</t>
  </si>
  <si>
    <t>ROSS-VANCOUVER SHIPYARD NO 1</t>
  </si>
  <si>
    <t>ROUNDUP-LAGRANDE NO 1</t>
  </si>
  <si>
    <t>SACAJAWEA TAP TO ICE HARBOR-FRANKLIN NO 2</t>
  </si>
  <si>
    <t>SACAJAWEA TAP TO LOWER MONUMENTAL-MCNARY NO 1</t>
  </si>
  <si>
    <t>SACHEEN-ALBENI FALLS NO 1</t>
  </si>
  <si>
    <t>SALEM-ALBANY NO 1</t>
  </si>
  <si>
    <t>SALEM-ALBANY NO 2</t>
  </si>
  <si>
    <t>SALEM-GRAND RONDE NO 1</t>
  </si>
  <si>
    <t>SAMMAMISH-MAPLE VALLEY NO 1</t>
  </si>
  <si>
    <t>SANTIAM-ALBANY NO 1</t>
  </si>
  <si>
    <t>SANTIAM-ALVEY 1 &amp; 2, S-A 1 SECT</t>
  </si>
  <si>
    <t>SANTIAM-ALVEY 1 &amp; 2, S-A 2 SECT</t>
  </si>
  <si>
    <t>SANTIAM-BETHEL NO 1</t>
  </si>
  <si>
    <t>SANTIAM-CHEMAWA NO 1</t>
  </si>
  <si>
    <t>SANTIAM-LYONS UHV XFMR 1</t>
  </si>
  <si>
    <t>SANTIAM-TOLEDO NO 1</t>
  </si>
  <si>
    <t>SATSOP PARK-COSMOPOLIS NO 1</t>
  </si>
  <si>
    <t>SATSOP-ABERDEEN NO 2</t>
  </si>
  <si>
    <t>SATSOP-ABERDEEN NO 3</t>
  </si>
  <si>
    <t>SCHRAG TAP TO RUFF-WARDEN</t>
  </si>
  <si>
    <t>SCHULTZ-ECHO LAKE NO 1</t>
  </si>
  <si>
    <t>SCHULTZ-RAVER NO 1</t>
  </si>
  <si>
    <t>SCHULTZ-RAVER NO 3</t>
  </si>
  <si>
    <t>SCHULTZ-RAVER NO 4</t>
  </si>
  <si>
    <t>SCHULTZ-WAUTOMA NO 1</t>
  </si>
  <si>
    <t>SCOOTENEY TAP TO MIDWAY-BENTON NO 1</t>
  </si>
  <si>
    <t>SHELTON-FAIRMOUNT NO 1</t>
  </si>
  <si>
    <t>SHELTON-FAIRMOUNT NO 2</t>
  </si>
  <si>
    <t>SHELTON-FAIRMOUNT NO 3</t>
  </si>
  <si>
    <t>SHELTON-FAIRMOUNT NO 4</t>
  </si>
  <si>
    <t>SHELTON-KITSAP NO 2</t>
  </si>
  <si>
    <t>SHELTON-KITSAP NO 4</t>
  </si>
  <si>
    <t>SHELTON-SOUTH BREMERTON NO 1</t>
  </si>
  <si>
    <t>SICKLER-SCHULTZ NO 1</t>
  </si>
  <si>
    <t>SIFTON TAP TO N. BONN-ROSS 2</t>
  </si>
  <si>
    <t>SIFTON TAP TO NORTH BONNEVILLE-ROSS NO 1</t>
  </si>
  <si>
    <t>SIFTON-FISHERS ROAD NO 1</t>
  </si>
  <si>
    <t>SIFTON-LACAMAS NO 1</t>
  </si>
  <si>
    <t>SIFTON-ROSS NO 1</t>
  </si>
  <si>
    <t>SLATT-BUCKLEY NO 1</t>
  </si>
  <si>
    <t>SLATT-JOHN DAY NO 1</t>
  </si>
  <si>
    <t>SNOHOMISH-BEVERLY PARK NO 3</t>
  </si>
  <si>
    <t>SNOHOMISH-BEVERLY PARK NO 4</t>
  </si>
  <si>
    <t>SNOHOMISH-BOTHELL NO 1</t>
  </si>
  <si>
    <t>SNOHOMISH-BOTHELL NO 2</t>
  </si>
  <si>
    <t>SNOHOMISH-EVERETT</t>
  </si>
  <si>
    <t>SNOHOMISH-MURRAY NO 1</t>
  </si>
  <si>
    <t>SNOHOMISH-PUD NO 9</t>
  </si>
  <si>
    <t>SNOHOMISH-PUD NO. 8</t>
  </si>
  <si>
    <t>SNO-KING TAP TO ECHO LAKE-MONROE NO 1</t>
  </si>
  <si>
    <t>SNO-KING-MAPLE VALLEY NO 1</t>
  </si>
  <si>
    <t>SNO-KING-MAPLE VALLEY NO. 2</t>
  </si>
  <si>
    <t>SOUTH ELMA-SATSOP PARK NO 1</t>
  </si>
  <si>
    <t>SOUTH FORK TAP TO FOREST GROVE-TILLAMOOK NO 1</t>
  </si>
  <si>
    <t>SOUTH TACOMA-WHITE RIVER NO 1</t>
  </si>
  <si>
    <t>SPAR CANYON - ROUND VALLEY</t>
  </si>
  <si>
    <t>SPEARFISH TAP TO CHENOWETH-GOLDENDALE NO 1</t>
  </si>
  <si>
    <t>SPIRIT TAP TO COLVILLE-BOUNDARY NO 1</t>
  </si>
  <si>
    <t>SPRING CREEK-WINE COUNTRY NO 1</t>
  </si>
  <si>
    <t>ST HELENS-ALLSTON NO 1</t>
  </si>
  <si>
    <t>ST JOHNS TAP TO KEELER-OREGONCITY NO 2</t>
  </si>
  <si>
    <t>ST JOHNS-KEELER NO 2</t>
  </si>
  <si>
    <t>ST JOHNS-ST HELENS NO 1</t>
  </si>
  <si>
    <t>SWAN VALLEY-GOSHEN NO 1</t>
  </si>
  <si>
    <t>SWAN VALLEY-TETON NO 1</t>
  </si>
  <si>
    <t>SWAN VALLEY-TETON NO 2</t>
  </si>
  <si>
    <t>TACOMA-COVINGTON NO 2</t>
  </si>
  <si>
    <t>TACOMA-COVINGTON NO 3</t>
  </si>
  <si>
    <t>TACOMA-COVINGTON NO 4</t>
  </si>
  <si>
    <t>TAFT-BELL NO 1</t>
  </si>
  <si>
    <t>TAFT-HOT SPRINGS NO 1</t>
  </si>
  <si>
    <t>TAHKENITCH-GARDINER NO 1</t>
  </si>
  <si>
    <t>TAHKENITCH-REEDSPORT NO 1</t>
  </si>
  <si>
    <t>TARGHEE TAP TO SWAN VALLEY-TETON NO 1</t>
  </si>
  <si>
    <t>TARGHEE-DRUMMOND NO 1</t>
  </si>
  <si>
    <t>THATCHER JUNCTION TAP TO FOREST GROVE-TILLAMOOK NO 1</t>
  </si>
  <si>
    <t>THE DALLES-DISCOVERY NO 1</t>
  </si>
  <si>
    <t>THURSTON-MCKENZIE NO 1</t>
  </si>
  <si>
    <t>TILLAMOOK-TRASK RIVER NO 1</t>
  </si>
  <si>
    <t>TIMBER TAP TO FOREST GROVE-TILLAMOOK NO 1</t>
  </si>
  <si>
    <t>TOLEDO-WENDSON NO 1</t>
  </si>
  <si>
    <t>TOWER ROAD-ALKALI NO 1</t>
  </si>
  <si>
    <t>TRENTWOOD-VALLEY WAY NO 1</t>
  </si>
  <si>
    <t>TROJAN-ALLSTON NO 1</t>
  </si>
  <si>
    <t>TROJAN-ALLSTON NO 2</t>
  </si>
  <si>
    <t>TUCANNON RIVER-NORTH LEWISTON NO 1</t>
  </si>
  <si>
    <t>UNITY-HEYBURN NO 1</t>
  </si>
  <si>
    <t>UNITY-WEST BURLEY NO 1</t>
  </si>
  <si>
    <t>USK-BOUNDARY NO 1</t>
  </si>
  <si>
    <t>VANTAGE-COLUMBIA NO 1</t>
  </si>
  <si>
    <t>VANTAGE-SCHULTZ NO 1</t>
  </si>
  <si>
    <t>VERA TAP TO TRENTWOOD-VALLEY WAY NO 1</t>
  </si>
  <si>
    <t>VICTOR TAP TO TARGHEE TAP</t>
  </si>
  <si>
    <t>WAGNER LAKE TAP TO WILBUR TAP</t>
  </si>
  <si>
    <t>WALLA WALLA-FREEWATER</t>
  </si>
  <si>
    <t>WALLA WALLA-PENDLETON NO 1</t>
  </si>
  <si>
    <t>WALNUT CITY TAP TO FOREST-GROVE-MCMINNVILLE NO 1</t>
  </si>
  <si>
    <t>WAUTOMA-OSTRANDER NO 1</t>
  </si>
  <si>
    <t>WAUTOMA-ROCK CREEK NO 1</t>
  </si>
  <si>
    <t>WENDSON-TAHKENITCH NO 1</t>
  </si>
  <si>
    <t>WENDSON-TAHKENITCH NO 2</t>
  </si>
  <si>
    <t>WESTSIDE (AVA)-BELL NO 1</t>
  </si>
  <si>
    <t>WHITE BLUFFS-451B NO 1</t>
  </si>
  <si>
    <t>WHITE BLUFFS-RICHLAND NO 1</t>
  </si>
  <si>
    <t>WILLOW CREEK-HAWKINS #1</t>
  </si>
  <si>
    <t>WINE COUNTRY-MIDWAY NO 1</t>
  </si>
  <si>
    <t>WINTHROP TAP TO TWISP-OKANOGAN</t>
  </si>
  <si>
    <t>WNP1-ASHE NO 2</t>
  </si>
  <si>
    <t>ABERDEEN SUBSTATION</t>
  </si>
  <si>
    <t>ADDY SUBSTATION</t>
  </si>
  <si>
    <t>AFTON COGENERATION POWER PLANT</t>
  </si>
  <si>
    <t>AHSAHKA SUBSTATION</t>
  </si>
  <si>
    <t>AIRWAY HEIGHTS SUBSTATION</t>
  </si>
  <si>
    <t>ALBANY SUBSTATION</t>
  </si>
  <si>
    <t>ALCOA SUBSTATION</t>
  </si>
  <si>
    <t>ALDER METERING POINT</t>
  </si>
  <si>
    <t>ALFALFA SUBSTATION</t>
  </si>
  <si>
    <t>ALKALI SUBSTATION</t>
  </si>
  <si>
    <t>ALLSTON SUBSTATION</t>
  </si>
  <si>
    <t>ALTURAS SUBSTATION</t>
  </si>
  <si>
    <t>ALVEY SUBSTATION</t>
  </si>
  <si>
    <t>AMES LAKE SUBSTATION</t>
  </si>
  <si>
    <t>ANACONDA SUBSTATION</t>
  </si>
  <si>
    <t>APPLEWAY SUBSTATION</t>
  </si>
  <si>
    <t>ARIEL SUBSTATION</t>
  </si>
  <si>
    <t>ARTONDALE SUBSTATION</t>
  </si>
  <si>
    <t>ASHLAND SUBSTATION</t>
  </si>
  <si>
    <t>AUSTIN SWITCHYARD</t>
  </si>
  <si>
    <t>BADGER CANYON SUBSTATION</t>
  </si>
  <si>
    <t>BALD MOUNTAIN SUBSTATION</t>
  </si>
  <si>
    <t>BANDON SUBSTATION</t>
  </si>
  <si>
    <t>BANGOR SUBSTATION</t>
  </si>
  <si>
    <t>BANNACK SUBSTATION</t>
  </si>
  <si>
    <t>BEACON SUBSTATION</t>
  </si>
  <si>
    <t>BEAVER SUBSTATION (PGE)</t>
  </si>
  <si>
    <t>BELL SUBSTATION</t>
  </si>
  <si>
    <t>BENTON SUBSTATION</t>
  </si>
  <si>
    <t>BERRIAN SUBSTATION</t>
  </si>
  <si>
    <t>BERTELSEN SUBSTATION</t>
  </si>
  <si>
    <t>BETHEL SUBSTATION</t>
  </si>
  <si>
    <t>BETTAS ROAD SUBSTATION</t>
  </si>
  <si>
    <t>BEVERLY PARK SUBSTATION</t>
  </si>
  <si>
    <t>BIG PASCO</t>
  </si>
  <si>
    <t>BLACKROCK SUBSTATION</t>
  </si>
  <si>
    <t>BLAINE SUBSTATION</t>
  </si>
  <si>
    <t>BLAKESLEE JUNCTION SWITCHING STATION</t>
  </si>
  <si>
    <t>BLANTON ROAD SUBSTATION</t>
  </si>
  <si>
    <t>BOARDMAN SUBSTATION</t>
  </si>
  <si>
    <t>BONNER SUBSTATION</t>
  </si>
  <si>
    <t>BONNERS FERRY SUBSTATION</t>
  </si>
  <si>
    <t>BOOTH BEND SUBSTATION</t>
  </si>
  <si>
    <t>BOUNDARY SUBSTATION</t>
  </si>
  <si>
    <t>BOX CANYON POWERHOUSE</t>
  </si>
  <si>
    <t>BOYER SWITCHING STATION</t>
  </si>
  <si>
    <t>BREWSTER SUBSTATION</t>
  </si>
  <si>
    <t>BRIDGE SUBSTATION</t>
  </si>
  <si>
    <t>BRINCKEN'S CORNER SUBSTATION</t>
  </si>
  <si>
    <t>BROADMOOR SUBSTATION</t>
  </si>
  <si>
    <t>BROADVIEW SUBSTATION</t>
  </si>
  <si>
    <t>BUCKLEY SUBSTATION</t>
  </si>
  <si>
    <t>BURBANK #2 METERING POINT</t>
  </si>
  <si>
    <t>BURBANK #3 METERING POINT</t>
  </si>
  <si>
    <t>CABINET GORGE SUBSTATION</t>
  </si>
  <si>
    <t>CALPINE SUBSTATION</t>
  </si>
  <si>
    <t>CANAL SUBSTATION</t>
  </si>
  <si>
    <t>CAPE HORN SUBSTATION</t>
  </si>
  <si>
    <t>CARDWELL SUBSTATION</t>
  </si>
  <si>
    <t>CARLIN SUBSTATION</t>
  </si>
  <si>
    <t>CARLSON SUBSTATION</t>
  </si>
  <si>
    <t>CARLTON SUBSTATION</t>
  </si>
  <si>
    <t>CARMEN POWERHOUSE</t>
  </si>
  <si>
    <t>CARSON SUBSTATION</t>
  </si>
  <si>
    <t>CASCADE STEEL SUBSTATION</t>
  </si>
  <si>
    <t>CATHLAMET SUBSTATION</t>
  </si>
  <si>
    <t>CEDARVILLE CITY SUBSTATION</t>
  </si>
  <si>
    <t>CEDARVILLE JUNCTION SUBSTATION</t>
  </si>
  <si>
    <t>CENTRALIA MINES SUBSTATION</t>
  </si>
  <si>
    <t>CENTRALIA SUBSTATION</t>
  </si>
  <si>
    <t>CENTRALIA SWITCHING STATION</t>
  </si>
  <si>
    <t>CENTRALIA THERMAL POWERHOUSE</t>
  </si>
  <si>
    <t>CHALLIS SUBSTATION</t>
  </si>
  <si>
    <t>CHEHALIS SUBSTATION</t>
  </si>
  <si>
    <t>CHELATCHIE SUBSTATION</t>
  </si>
  <si>
    <t>CHEMAWA SUBSTATION</t>
  </si>
  <si>
    <t>CHEMICAL SUBSTATION</t>
  </si>
  <si>
    <t>CHENEY SUBSTATION</t>
  </si>
  <si>
    <t>CHENOWETH SUBSTATION</t>
  </si>
  <si>
    <t>CHERRY CREEK SUBSTATION</t>
  </si>
  <si>
    <t>CHEVRON SUBSTATION</t>
  </si>
  <si>
    <t>CHEWELAH SUBSTATION</t>
  </si>
  <si>
    <t>CHRISTMAS VALLEY SUBSTATION</t>
  </si>
  <si>
    <t>CITY VIEW SUBSTATION</t>
  </si>
  <si>
    <t>CLARK SUB</t>
  </si>
  <si>
    <t>CLARKSTON SUBSTATION</t>
  </si>
  <si>
    <t>CLATSOP SUBSTATION</t>
  </si>
  <si>
    <t>CLAYTON SUBSTATION</t>
  </si>
  <si>
    <t>COEUR D'ALENE 15TH STREET SUBSTATION</t>
  </si>
  <si>
    <t>COLD CREEK SUBSTATION</t>
  </si>
  <si>
    <t>COLLINS LAKE SUBSTATION</t>
  </si>
  <si>
    <t>COLLINS SUBSTATION</t>
  </si>
  <si>
    <t>COLUMBIA CREST SUBSTATION</t>
  </si>
  <si>
    <t>COLUMBIA FALLS SUBSTATION -- 115 YARD</t>
  </si>
  <si>
    <t>COLUMBIA FALLS SUBSTATION - 230 KV YARD</t>
  </si>
  <si>
    <t>COLUMBIA SUBSTATION</t>
  </si>
  <si>
    <t>COLVILLE SUBSTATION</t>
  </si>
  <si>
    <t>CONDON SUBSTATION</t>
  </si>
  <si>
    <t>CONKELLEY SUBSTATION</t>
  </si>
  <si>
    <t>CONNELL SUBSTATION</t>
  </si>
  <si>
    <t>CORVALLIS SUBSTATION</t>
  </si>
  <si>
    <t>COSMOPOLIS SUBSTATION</t>
  </si>
  <si>
    <t>COVINGTON SUBSTATION</t>
  </si>
  <si>
    <t>COWLITZ FALLS POWERHOUSE</t>
  </si>
  <si>
    <t>COYOTE SPRINGS SUBSTATION</t>
  </si>
  <si>
    <t>CRAIGMONT SUBSTATION</t>
  </si>
  <si>
    <t>CRESWELL SUBSTATION</t>
  </si>
  <si>
    <t>CURLEW SUBSTATION</t>
  </si>
  <si>
    <t>CUSICK SUBSTATION</t>
  </si>
  <si>
    <t>CUSTER SUBSTATION</t>
  </si>
  <si>
    <t>DARBY SUBSTATION</t>
  </si>
  <si>
    <t>DEER PARK SUBSTATION</t>
  </si>
  <si>
    <t>DELENA SUBSTATION</t>
  </si>
  <si>
    <t>DELIGHT SUBSTATION</t>
  </si>
  <si>
    <t>DELL SUBSTATION</t>
  </si>
  <si>
    <t>DILLARD SUBSTATION</t>
  </si>
  <si>
    <t>DILLON  SUBSTATION</t>
  </si>
  <si>
    <t>DILLON-SALMON SUBSTATION</t>
  </si>
  <si>
    <t>DISCOVERY BAY SUBSTATION</t>
  </si>
  <si>
    <t>DIVIDE SUBSTATION</t>
  </si>
  <si>
    <t>DIXON SUBSTATION</t>
  </si>
  <si>
    <t>DOE 251W SUBSTATION</t>
  </si>
  <si>
    <t>DOE 451A SUBSTATION</t>
  </si>
  <si>
    <t>DOE 451B SUBSTATION</t>
  </si>
  <si>
    <t>DONALD NYS SUBSTATION</t>
  </si>
  <si>
    <t>DORENA SUBSTATION</t>
  </si>
  <si>
    <t>DOVER SWITCHING STATION</t>
  </si>
  <si>
    <t>DOWER SUBSTATION</t>
  </si>
  <si>
    <t>DRAIN SUBSTATION</t>
  </si>
  <si>
    <t>DRISCOLL SUBSTATION</t>
  </si>
  <si>
    <t>DROP PLANT PUMPING PLANT</t>
  </si>
  <si>
    <t>DRUMMOND MONTANA SUBSTATION</t>
  </si>
  <si>
    <t>DRUMMOND SUBSTATION</t>
  </si>
  <si>
    <t>DUCKABUSH SUBSTATION</t>
  </si>
  <si>
    <t>DUTCH CANYON SUBSTATION</t>
  </si>
  <si>
    <t>EAGLE POINT METERING POINT</t>
  </si>
  <si>
    <t>EAST BENCH SUBSTATION</t>
  </si>
  <si>
    <t>EAST COLFAX SUBSTATION</t>
  </si>
  <si>
    <t>EAST FOSSIL SUBSTATION</t>
  </si>
  <si>
    <t>EAST GREENACRES #1 METERING POINT</t>
  </si>
  <si>
    <t>EAST GREENACRES #2 METERING POINT</t>
  </si>
  <si>
    <t>EAST GREENACRES #3 METERING POINT</t>
  </si>
  <si>
    <t>EAST HILLS SUBSTATION</t>
  </si>
  <si>
    <t>EAST OMAK SUBSTATION</t>
  </si>
  <si>
    <t>EAST PINE SUBSTATION</t>
  </si>
  <si>
    <t>EAST SUBSTATION</t>
  </si>
  <si>
    <t>ECHO LAKE SUBSTATION</t>
  </si>
  <si>
    <t>EGYPT SUBSTATION</t>
  </si>
  <si>
    <t>EIGHT MILE CREEK METERING POINT</t>
  </si>
  <si>
    <t>ELBE SUBSTATION</t>
  </si>
  <si>
    <t>ELLENSBURG SUBSTATION</t>
  </si>
  <si>
    <t>ELM STREET SUBSTATION</t>
  </si>
  <si>
    <t>ELMA SUBSTATION</t>
  </si>
  <si>
    <t>ELMAR SUBSTATION</t>
  </si>
  <si>
    <t>ELTOPIA BRANCH CANAL POWERHOUSE</t>
  </si>
  <si>
    <t>ELY SUBSTATION</t>
  </si>
  <si>
    <t>EMERGENCY OPERATING FACILITY</t>
  </si>
  <si>
    <t>ENDERSBY SUBSTATION</t>
  </si>
  <si>
    <t>ENTERPRISE SUBSTATION</t>
  </si>
  <si>
    <t>EUGENE SUBSTATION</t>
  </si>
  <si>
    <t>EVERGREEN PUMP STATION</t>
  </si>
  <si>
    <t>EWAN SUBSTATION</t>
  </si>
  <si>
    <t>FAIRCHILD AIR FORCE BASE NORTH SUBSTATION</t>
  </si>
  <si>
    <t>FAIRCHILD AIR FORCE BASE SOUTH SUBSTATION</t>
  </si>
  <si>
    <t>FAIRFIELD SUBSTATION</t>
  </si>
  <si>
    <t>FAIRMOUNT SUBSTATION</t>
  </si>
  <si>
    <t>FERN HILL SUBSTATION</t>
  </si>
  <si>
    <t>FERNDALE SUBSTATION</t>
  </si>
  <si>
    <t>FIDALGO SUBSTATION</t>
  </si>
  <si>
    <t>FIRST LIFT SUBSTATION</t>
  </si>
  <si>
    <t>FIRST STREET SUBSTATION</t>
  </si>
  <si>
    <t>FISHERS ROAD SUBSTATION</t>
  </si>
  <si>
    <t>FOREST GROVE SUBSTATION</t>
  </si>
  <si>
    <t>FORT ROAD METERING POINT</t>
  </si>
  <si>
    <t>FOSSIL SUBSTATION</t>
  </si>
  <si>
    <t>FOSTER WELLS SUBSTATION</t>
  </si>
  <si>
    <t>FOUR LAKES SUBSTATION</t>
  </si>
  <si>
    <t>FOURTH AND HERALD SUBSTATION</t>
  </si>
  <si>
    <t>FRANZ HOLMES SUBSTATION</t>
  </si>
  <si>
    <t>FRENCHMAN HILLS SUBSTATION</t>
  </si>
  <si>
    <t>FRENCHMAN SPRINGS SUBSTATION</t>
  </si>
  <si>
    <t>FROMAN SUBSTATION</t>
  </si>
  <si>
    <t>GARRISON SUBSTATION</t>
  </si>
  <si>
    <t>GATES OF THE MOUNTAINS METERING POINT</t>
  </si>
  <si>
    <t>GEISEL MONUMENT SUBSTATION</t>
  </si>
  <si>
    <t>GEM STATE HYDRO PLANT</t>
  </si>
  <si>
    <t>GIG HARBOR SUBSTATION</t>
  </si>
  <si>
    <t>GLASGOW SUBSTATION</t>
  </si>
  <si>
    <t>GLENOMA SUBSTATION</t>
  </si>
  <si>
    <t>GLENWOOD SUBSTATION</t>
  </si>
  <si>
    <t>GOBLE SUBSTATION</t>
  </si>
  <si>
    <t>GOLD BEACH SUBSTATION</t>
  </si>
  <si>
    <t>GRAND COULEE #2 METERING POINT</t>
  </si>
  <si>
    <t>GRAND COULEE SUBSTATION</t>
  </si>
  <si>
    <t>GRAND RONDE SUBSTATION</t>
  </si>
  <si>
    <t>GRANDVIEW SUBSTATION</t>
  </si>
  <si>
    <t>GRANGEVILLE SUBSTATION</t>
  </si>
  <si>
    <t>GRANTSDALE SUBSTATION</t>
  </si>
  <si>
    <t>GRAYS RIVER SUBSTATION</t>
  </si>
  <si>
    <t>GREEN VALLEY SUBSTATION</t>
  </si>
  <si>
    <t>GREENTIMBER SUBSTATION</t>
  </si>
  <si>
    <t>GROUSE CREEK METERING POINT</t>
  </si>
  <si>
    <t>GUM STREET SUBSTATION</t>
  </si>
  <si>
    <t>H2F SUBSTATION</t>
  </si>
  <si>
    <t>HAAKENSON SUBSTATION</t>
  </si>
  <si>
    <t>HAGEN SUBSTATION</t>
  </si>
  <si>
    <t>HAMPTON SUBSTATION</t>
  </si>
  <si>
    <t>HANFORD SUBSTATION</t>
  </si>
  <si>
    <t>HAPPY VALLEY SUBSTATION</t>
  </si>
  <si>
    <t>HARVALUM SUBSTATION</t>
  </si>
  <si>
    <t>HASKILL SUBSTATION</t>
  </si>
  <si>
    <t>HASKINS METERING POINT</t>
  </si>
  <si>
    <t>HAT ROCK SUBSTATION</t>
  </si>
  <si>
    <t>HATWAI SUBSTATION</t>
  </si>
  <si>
    <t>HAWK ROAD METERING POINT</t>
  </si>
  <si>
    <t>HAWKINS SUBSTATION</t>
  </si>
  <si>
    <t>HAYDEN SUBSTATION</t>
  </si>
  <si>
    <t>HEBO SUBSTATION</t>
  </si>
  <si>
    <t>HEGLAR SUBSTATION</t>
  </si>
  <si>
    <t>HEIMARK METERING POINT</t>
  </si>
  <si>
    <t>HEPPNER GENERATING STATION</t>
  </si>
  <si>
    <t>HEYBURN SUBSTATION</t>
  </si>
  <si>
    <t>HILLTOP SUBSTATION</t>
  </si>
  <si>
    <t>HILTON LAKE SUBSTATION</t>
  </si>
  <si>
    <t>HINES SUBSTATION</t>
  </si>
  <si>
    <t>HOLCOMB SUBSTATION</t>
  </si>
  <si>
    <t>HOOD RIVER SUBSTATION</t>
  </si>
  <si>
    <t>HOODOO SUBSTATION</t>
  </si>
  <si>
    <t>HOPE VALLEY METERING POINT</t>
  </si>
  <si>
    <t>HORN RAPIDS SUBSTATION</t>
  </si>
  <si>
    <t>HORSE HEAVEN SUBSTATION</t>
  </si>
  <si>
    <t>HOT SPRINGS SUBSTATION</t>
  </si>
  <si>
    <t>IDAHO FALLS SUBSTATION</t>
  </si>
  <si>
    <t>IDAHOME SUBSTATION</t>
  </si>
  <si>
    <t>INTALCO SUBSTATION</t>
  </si>
  <si>
    <t>IONE SUBSTATION</t>
  </si>
  <si>
    <t>IRBY SUBSTATION</t>
  </si>
  <si>
    <t>IRRIGRO SUBSTATION</t>
  </si>
  <si>
    <t>JENKINS SUBSTATION</t>
  </si>
  <si>
    <t>JERICHO PUMPING PLANT</t>
  </si>
  <si>
    <t>JIGGS-LEE METERING POINT</t>
  </si>
  <si>
    <t>JIM CREEK SUBSTATION</t>
  </si>
  <si>
    <t>JOHN CURTIS SUBSTATION</t>
  </si>
  <si>
    <t>JOHN DAY CONSTRUCTION SUBSTATION</t>
  </si>
  <si>
    <t>JOHN DAY SUBSTATION - 230 YARD</t>
  </si>
  <si>
    <t>JOHNS PRAIRIE SUBSTATION</t>
  </si>
  <si>
    <t>JONES CANYON SUBSTATION</t>
  </si>
  <si>
    <t>JONES SUBSTATION</t>
  </si>
  <si>
    <t>JULIAETTA SUBSTATION</t>
  </si>
  <si>
    <t>KAMIAH SUBSTATION</t>
  </si>
  <si>
    <t>KEELER SUBSTATION</t>
  </si>
  <si>
    <t>KELLER SUBSTATION</t>
  </si>
  <si>
    <t>KELTON SUBSTATION</t>
  </si>
  <si>
    <t>KENNEDY SUBSTATION</t>
  </si>
  <si>
    <t>KETTLE FALLS SUBSTATION</t>
  </si>
  <si>
    <t>KITSAP SUBSTATION</t>
  </si>
  <si>
    <t>KLONDIKE SUBSTATION</t>
  </si>
  <si>
    <t>KNAPPA SVENSEN SUBSTATION</t>
  </si>
  <si>
    <t>KOOSKIA SUBSTATION</t>
  </si>
  <si>
    <t>LA GRANDE SUBSTATION</t>
  </si>
  <si>
    <t>LA PINE SUBSTATION</t>
  </si>
  <si>
    <t>LAGOON SUBSTATION</t>
  </si>
  <si>
    <t>LAGRANDE POWERHOUSE</t>
  </si>
  <si>
    <t>LAKE BAY SUBSTATION</t>
  </si>
  <si>
    <t>LAKE GROVE SUBSTATION</t>
  </si>
  <si>
    <t>LAKE LENORE #1 IRRIGATION PUMP</t>
  </si>
  <si>
    <t>LAKE LENORE #2 IRRIGATION PUMP</t>
  </si>
  <si>
    <t>LAKESIDE SUBSTATION (CLP)</t>
  </si>
  <si>
    <t>LAKESIDE SUBSTATION (FEC)</t>
  </si>
  <si>
    <t>LAKEVIEW SUBSTATION</t>
  </si>
  <si>
    <t>LANE SUBSTATION</t>
  </si>
  <si>
    <t>LATERAL 4 METERING POINT</t>
  </si>
  <si>
    <t>LATHAM SUBSTATION</t>
  </si>
  <si>
    <t>LEBANON SUBSTATION</t>
  </si>
  <si>
    <t>LEVEY SUBSTATION</t>
  </si>
  <si>
    <t>LEWIS &amp; CLARK SUBSTATION</t>
  </si>
  <si>
    <t>LEXINGTON SUBSTATION</t>
  </si>
  <si>
    <t>LION MOUNTAIN SUBSTATION</t>
  </si>
  <si>
    <t>LOCUST SUBSTATION</t>
  </si>
  <si>
    <t>LODHOLM SUBSTATION</t>
  </si>
  <si>
    <t>LONGVIEW SUBSTATION</t>
  </si>
  <si>
    <t>LOPEZ ISLAND SUBSTATION(BPA)</t>
  </si>
  <si>
    <t>LOST RIVER SUBSTATION</t>
  </si>
  <si>
    <t>LOW GAP METERING POINT</t>
  </si>
  <si>
    <t>LOWER BULB GENERATING PLANT</t>
  </si>
  <si>
    <t>LOWER WOODCHUCK SUBSTATION</t>
  </si>
  <si>
    <t>LUHR BEACH SUBSTATION</t>
  </si>
  <si>
    <t>LUMP GULCH SUBSTATION</t>
  </si>
  <si>
    <t>LYLE SUBSTATION</t>
  </si>
  <si>
    <t>MABTON SUBSTATION</t>
  </si>
  <si>
    <t>MACKAY SUBSTATION</t>
  </si>
  <si>
    <t>MACKS INN SUBSTATION</t>
  </si>
  <si>
    <t>MADISON SUBSTATION</t>
  </si>
  <si>
    <t>MAPLE VALLEY SUBSTATION</t>
  </si>
  <si>
    <t>MAPLETON SUBSTATION</t>
  </si>
  <si>
    <t>MARENGO SUBSTATION</t>
  </si>
  <si>
    <t>MARION SUBSTATION</t>
  </si>
  <si>
    <t>MARTIN CREEK SUBSTATION</t>
  </si>
  <si>
    <t>MAUPIN SUBSTATION</t>
  </si>
  <si>
    <t>MAYFIELD POWERHOUSE</t>
  </si>
  <si>
    <t>MAYFIELD SWITCHYARD</t>
  </si>
  <si>
    <t>MCCULLOUGH SUBSTATION</t>
  </si>
  <si>
    <t>MCLOUGHLIN SUBSTATION</t>
  </si>
  <si>
    <t>MCMINNVILLE SUBSTATION</t>
  </si>
  <si>
    <t>MILAN SUBSTATION</t>
  </si>
  <si>
    <t>MILL PLAIN SUBSTATION</t>
  </si>
  <si>
    <t>MILL PRIMARY SUBSTATION</t>
  </si>
  <si>
    <t>MINT FARM SWITCHING STATION</t>
  </si>
  <si>
    <t>MISSION SUBSTATION</t>
  </si>
  <si>
    <t>MIST SUBSTATION</t>
  </si>
  <si>
    <t>MOAB SUBSTATION</t>
  </si>
  <si>
    <t>MONROE SUBSTATION</t>
  </si>
  <si>
    <t>MORRISON SUBSTATION</t>
  </si>
  <si>
    <t>MOSSYROCK SUBSTATION</t>
  </si>
  <si>
    <t>MOSSYROCK SWITCHYARD</t>
  </si>
  <si>
    <t>MOXEE SUBSTATION</t>
  </si>
  <si>
    <t>MOYIE DAM</t>
  </si>
  <si>
    <t>MT. HALL SUBSTATION</t>
  </si>
  <si>
    <t>MURRAY SUBSTATION</t>
  </si>
  <si>
    <t>NAPAVINE SUBSTATION</t>
  </si>
  <si>
    <t>NARROWS SUBSTATION</t>
  </si>
  <si>
    <t>NASELLE SUBSTATION</t>
  </si>
  <si>
    <t>NEFF ROAD METERING POINT</t>
  </si>
  <si>
    <t>SYSTEM PROTECTION CONTRL MAINT</t>
  </si>
  <si>
    <t>SUBSTATION MAINTENANCE</t>
  </si>
  <si>
    <t>POWER SYSTEM CONTROL MAINT</t>
  </si>
  <si>
    <t>NON-ELECTRIC MAINTENANCE</t>
  </si>
  <si>
    <t>SUBSTATION OPERATIONS</t>
  </si>
  <si>
    <t>POLLUTION PREVENTN &amp; ABATEMENT</t>
  </si>
  <si>
    <t>SYSTEM MAINTENANCE MANAGEMENT</t>
  </si>
  <si>
    <t>JOINT COST MAINTENANCE</t>
  </si>
  <si>
    <t>HEAVY MOBILE EQUIPMENT MAINT</t>
  </si>
  <si>
    <t>TRANSMISSION LINE MAINTENANCE</t>
  </si>
  <si>
    <t>ENVIRONMENTAL ANALYSIS</t>
  </si>
  <si>
    <t>VEGETATION MANAGEMENT</t>
  </si>
  <si>
    <t>TECHNICAL TRAINING</t>
  </si>
  <si>
    <t>ROW MAINTENANCE</t>
  </si>
  <si>
    <t>SECURITY ENHANCEMENTS EXPENSE</t>
  </si>
  <si>
    <t>MKTG TRANSMISSION SALES</t>
  </si>
  <si>
    <t>MKTG TRANSMISSION FINANCE</t>
  </si>
  <si>
    <t>MKTG TRANSMISSION BILLING</t>
  </si>
  <si>
    <t>MKTG INTERNAL OPERATIONS</t>
  </si>
  <si>
    <t>MKTG CONTRACT MANAGEMENT</t>
  </si>
  <si>
    <t>MKTG BUSINESS STRAT &amp; ASSESS</t>
  </si>
  <si>
    <t>LOGISTICS SERVICES</t>
  </si>
  <si>
    <t>LEGAL SUPPORT - EXPENSE</t>
  </si>
  <si>
    <t>GENERAL ADMINISTRATIVE</t>
  </si>
  <si>
    <t>EXECUTIVE &amp; ADMIN SERVICES</t>
  </si>
  <si>
    <t>AIRCRAFT SERVICES</t>
  </si>
  <si>
    <t>SCHED-TECHNICAL SUPPORT</t>
  </si>
  <si>
    <t>SCHED-RESERVATIONS</t>
  </si>
  <si>
    <t>SCHED-REAL-TIME SCHEDULING</t>
  </si>
  <si>
    <t>SCHED-PRE-SCHEDULING</t>
  </si>
  <si>
    <t>SCHED-MANAGE SPRVISION &amp; ADMIN</t>
  </si>
  <si>
    <t>SCHED-AFTER-THE-FACT</t>
  </si>
  <si>
    <t>TECHNICAL OPERATIONS</t>
  </si>
  <si>
    <t>POWER SYSTEM DISPATCHING</t>
  </si>
  <si>
    <t>INFORMATION TECHNOLOGY</t>
  </si>
  <si>
    <t>CONTROL CENTER SUPPORT</t>
  </si>
  <si>
    <t>Total Environment (PP&amp;A)</t>
  </si>
  <si>
    <t>IT Projects</t>
  </si>
  <si>
    <t>TOTALS:</t>
  </si>
  <si>
    <t>Investment ($)</t>
  </si>
  <si>
    <t>O&amp;M ($)</t>
  </si>
  <si>
    <t>Depreciable Land (Account 350)</t>
  </si>
  <si>
    <t>Total (incl. Dep Land GPlant)</t>
  </si>
  <si>
    <t>ACORD TAP TO GRANDVIEW-RED MOUNTAIN NO 1</t>
  </si>
  <si>
    <t>CENTRALIA-MAY STREET NO 1</t>
  </si>
  <si>
    <t>CGS BACKUP BANK TAP TO BENTON - 451B NO 1</t>
  </si>
  <si>
    <t>FOREST GROVE-TILLAMOOK NO 1</t>
  </si>
  <si>
    <t>LYNCH CREEK TAP TO CANYON-LAGRANDE NO 1,2</t>
  </si>
  <si>
    <t>MCNARY-COYOTE SPRINGS NO 1</t>
  </si>
  <si>
    <t>MCNARY-JOHN DAY NO 2</t>
  </si>
  <si>
    <t>REDMOND SUBSTATION 230/115KV TIE NO 1</t>
  </si>
  <si>
    <t>SILVERADO TAP TO PORT ANGELES-SAPPHO NO 1</t>
  </si>
  <si>
    <t>WALLA WALLA-TUCANNON RIVER NO 1</t>
  </si>
  <si>
    <t>LANE-FAIRVIEW FIBER SYSTEM</t>
  </si>
  <si>
    <t>LOST CREEK POWERHOUSE</t>
  </si>
  <si>
    <t>ARM RELIFT SUBSTATION</t>
  </si>
  <si>
    <t>BIGLOW CANYON SUBSTATION</t>
  </si>
  <si>
    <t>CENTRAL FERRY SUBSTATION</t>
  </si>
  <si>
    <t>COASTAL ENERGY GENERATING PLANT</t>
  </si>
  <si>
    <t>COFFIN BUTTE GENERATING PLANT</t>
  </si>
  <si>
    <t>DECLO METERING POINT</t>
  </si>
  <si>
    <t>GOLD BAR SUBSTATION</t>
  </si>
  <si>
    <t>HOPKINS RIDGE SUBSTATION</t>
  </si>
  <si>
    <t>LITTLE FALLS GENERATING PLANT</t>
  </si>
  <si>
    <t>LYN PUMPS PUMPING PLANT</t>
  </si>
  <si>
    <t>PATU SUBSTATION</t>
  </si>
  <si>
    <t>RIVER ROAD GENERATION PLANT SUBSTATION</t>
  </si>
  <si>
    <t>SMITH CREEK POWERHOUSE</t>
  </si>
  <si>
    <t>ROUND MOUNTAIN SUBSTATION</t>
  </si>
  <si>
    <t>KIONA HYDROMET STATION</t>
  </si>
  <si>
    <t>KEELER MAINTENANCE HEADQUARTERS</t>
  </si>
  <si>
    <t>Project</t>
  </si>
  <si>
    <t>Control Equipment (353.1)</t>
  </si>
  <si>
    <t>Overhead</t>
  </si>
  <si>
    <t>Unsegmented Allocation</t>
  </si>
  <si>
    <t>% Direct</t>
  </si>
  <si>
    <t>Direct Allocation</t>
  </si>
  <si>
    <t>Non-Direct Allocation</t>
  </si>
  <si>
    <t>Total Station O&amp;M</t>
  </si>
  <si>
    <t>Total Line O&amp;M</t>
  </si>
  <si>
    <t>Substations Direct Allocation</t>
  </si>
  <si>
    <t>Metering Direct Allocation</t>
  </si>
  <si>
    <t>Station Percent</t>
  </si>
  <si>
    <t>Line Percent</t>
  </si>
  <si>
    <t>(Annual Average $000)</t>
  </si>
  <si>
    <t>FY 2017</t>
  </si>
  <si>
    <t>CENTRAL FERRY- LOWER MONUMNTAL PROJECT</t>
  </si>
  <si>
    <t>MAIN GRID PROJECTS</t>
  </si>
  <si>
    <t>PORTLAND-VANCOUVER AREA</t>
  </si>
  <si>
    <t>MISC MAIN GRID PROJECTS &amp; COMPLIANCE</t>
  </si>
  <si>
    <t>AREA &amp; CUSTOMER SERVICE PROJECTS</t>
  </si>
  <si>
    <t>MISC. AREA &amp; CUSTOMER SERVICE</t>
  </si>
  <si>
    <t>UPGRADES &amp; ADDITIONS PROJECTS</t>
  </si>
  <si>
    <t>MISC UPS &amp; ADDS</t>
  </si>
  <si>
    <t>SUBS AC - UPS &amp; ADDS</t>
  </si>
  <si>
    <t>SUBS AC PROGRAM</t>
  </si>
  <si>
    <t>SUB AC-CIRCUIT BRKR &amp; SWTCH GR</t>
  </si>
  <si>
    <t>SUB AC-TRANSFORMERS &amp; REACTORS</t>
  </si>
  <si>
    <t>SUB AC - CVT/PT/CT &amp; ARRESTERS</t>
  </si>
  <si>
    <t>SUB AC- SHUNT CAPACITORS</t>
  </si>
  <si>
    <t>SUB AC - LOW VOLTAGE AUX.</t>
  </si>
  <si>
    <t>SUB AC- BUS &amp; STRUCTURES</t>
  </si>
  <si>
    <t>LINES WOOD POLES SUSTAIN PROGRAM</t>
  </si>
  <si>
    <t>LINES STEEL SUSTAIN PROGRAM</t>
  </si>
  <si>
    <t>PSC PROGRAM</t>
  </si>
  <si>
    <t>SPC PROGRAM</t>
  </si>
  <si>
    <t>TEAP - TOOLS PROGRAM</t>
  </si>
  <si>
    <t>SYSTEM TELECOMM - UPGRADES &amp; ADDITIONS PROGRAM</t>
  </si>
  <si>
    <t>BIG EDDY-KNIGHT 500KV PROJECT</t>
  </si>
  <si>
    <t>O&amp;M allocated to Lines and Stations</t>
  </si>
  <si>
    <t>Average</t>
  </si>
  <si>
    <t>O&amp;M allocated to Ancillary Services</t>
  </si>
  <si>
    <t>O&amp;M identified as Overhead</t>
  </si>
  <si>
    <t xml:space="preserve"> </t>
  </si>
  <si>
    <t>Subtotal Lines and Stations</t>
  </si>
  <si>
    <t>Subtotal Ancillary Services</t>
  </si>
  <si>
    <t>Subtotal Overhead</t>
  </si>
  <si>
    <t>Total Historical O&amp;M</t>
  </si>
  <si>
    <t>Subs</t>
  </si>
  <si>
    <t>Metering</t>
  </si>
  <si>
    <t>Direct Charges</t>
  </si>
  <si>
    <t>Non-direct Charges</t>
  </si>
  <si>
    <t>Notes:</t>
  </si>
  <si>
    <t>ROW MAINTENANCE 1/</t>
  </si>
  <si>
    <t>TRANSMISSION LINE MAINTENANCE 1/</t>
  </si>
  <si>
    <t>VEGETATION MANAGEMENT 1/</t>
  </si>
  <si>
    <t>1/ Non-direct ROW MAINTENANCE, TRANSMISSION LINE MAINTENANCE, and VEGETATION MANAGEMENT allocated to lines</t>
  </si>
  <si>
    <t>CHANDLER TAP TO GRANDVIEW-RED MOUNTAIN NO 1</t>
  </si>
  <si>
    <t>BELFAIR TAP TO SHELTON-KITSAP NO 2</t>
  </si>
  <si>
    <t>BURBANK TAP TO FRANKLIN-WALLA WALLA NO 1</t>
  </si>
  <si>
    <t>FOUR LAKES TAP TO SUNSET-EAST COLFAX</t>
  </si>
  <si>
    <t>HEDGES TAP TO FRANKLIN-BADGER CANYON NO 2</t>
  </si>
  <si>
    <t>OLYMPIA-ST CLAIR NO 1</t>
  </si>
  <si>
    <t>RADAR TAP (USBR) TO SCOOTENEY TAP</t>
  </si>
  <si>
    <t>SOUTH TACOMA-SOUTHWEST NO 1</t>
  </si>
  <si>
    <t>MT SI-TANNER NO 1</t>
  </si>
  <si>
    <t>SWIFT TAP TO ROSS-LEXINGTON NO 1</t>
  </si>
  <si>
    <t>LONGVIEW-WASHINGTON WAY NO 1</t>
  </si>
  <si>
    <t>BAKERS CORNER TAP TO LEXINGTON-LONGVIEW NO 1</t>
  </si>
  <si>
    <t>DRISCOLL-ASTORIA NO 1</t>
  </si>
  <si>
    <t>CGS2 BACKUP TAP TO HANFORD NO 2 CONSTRUCTION TAP</t>
  </si>
  <si>
    <t>DAY MT. SPOKANE</t>
  </si>
  <si>
    <t>KAH-NEE-TA SUBSTATION</t>
  </si>
  <si>
    <t>QUILCENE SUBSTATION</t>
  </si>
  <si>
    <t>J</t>
  </si>
  <si>
    <t>L</t>
  </si>
  <si>
    <t>M</t>
  </si>
  <si>
    <t>PAUL D. JOHNSON SUBSTATION</t>
  </si>
  <si>
    <t>DECATUR WEST RADIO STATION</t>
  </si>
  <si>
    <t>RAYMOND RADIO STATION</t>
  </si>
  <si>
    <t>DECATUR EAST RADIO STATION</t>
  </si>
  <si>
    <t>FRANKLIN-HATWAI FIBER SYSTEM</t>
  </si>
  <si>
    <t>INDIAN MOUNTAIN RADIO STATION</t>
  </si>
  <si>
    <t>FREDERICKSON GENERATION-SOUTH TACOMA FIBER SYSTEM</t>
  </si>
  <si>
    <t>MINIDOKA POWERHOUSE-MINIDOKA RADIO STATION FIBER SYSTEM</t>
  </si>
  <si>
    <t>SWAN VALLEY PASSIVE REPEATER SITE</t>
  </si>
  <si>
    <t>Transmission Line Land (segmented to Generation Integration)</t>
  </si>
  <si>
    <t>Transmission Line Land (segmented pro-rata)</t>
  </si>
  <si>
    <t>Other Facility Land (segmented pro-rata)</t>
  </si>
  <si>
    <t>Subtotal Other pro-rata</t>
  </si>
  <si>
    <t>Subtotal Network Line Land</t>
  </si>
  <si>
    <t>Subtotal GI Line Land</t>
  </si>
  <si>
    <t>Subtotal Line Land pro-rata</t>
  </si>
  <si>
    <t>Subtotal Stations</t>
  </si>
  <si>
    <t>Stations (allocated according to direct station segmentation)</t>
  </si>
  <si>
    <t>Network Facilities</t>
  </si>
  <si>
    <t>Transmission Line Land (segmented to Network)</t>
  </si>
  <si>
    <t>Station Land (segmented to Network)</t>
  </si>
  <si>
    <t>Total Network</t>
  </si>
  <si>
    <t>BOTHELL-SAMMAMISH (PSE)</t>
  </si>
  <si>
    <t>ECHO LAKE - MAPLE VALLEY NO 1 &amp; 2</t>
  </si>
  <si>
    <t>LONGVIEW-CHEHALIS NO 1 &amp; 3</t>
  </si>
  <si>
    <t>MONROE-SNOHOMISH NO 1 &amp; 2</t>
  </si>
  <si>
    <t>OLYMPIA 500-230 TIE LINE 1</t>
  </si>
  <si>
    <t>PEARL-SHERWOOD NO. 1 &amp; 2</t>
  </si>
  <si>
    <t>SAND CREEK-BONNERS FERRY NO. 1 &amp; 2</t>
  </si>
  <si>
    <t>SATSOP-SHELTON NO 1</t>
  </si>
  <si>
    <t>TACOMA-RAVER NO 1&amp;2</t>
  </si>
  <si>
    <t>BRIDGEPORT BAR</t>
  </si>
  <si>
    <t>MESA SUBSTATION</t>
  </si>
  <si>
    <t>Account 353  (Ancillary service is control equipment only)</t>
  </si>
  <si>
    <t>Account 391  (Ancillary service is control equipment only)</t>
  </si>
  <si>
    <t>DWORSHAK PH-DWORSHAK NO 1 ML CLEARWATER CO</t>
  </si>
  <si>
    <t>COLUMBIA GENERATING STATION SUBSTATION (ENERGY NORTHWEST)</t>
  </si>
  <si>
    <t>LIBBY SUBSTATION(BPA)</t>
  </si>
  <si>
    <t>MOUNTAIN HOME SUBSTATION(BPA)</t>
  </si>
  <si>
    <t>ALBANY-BURNT WOODS NO 1 ML BENTON CO</t>
  </si>
  <si>
    <t>ALBANY-BURNT WOODS NO 1 ML LINCOLN CO</t>
  </si>
  <si>
    <t>ALBANY-BURNT WOODS NO 1 ML LINN CO</t>
  </si>
  <si>
    <t>BELL-BOUNDARY NO 1 (ML SPOKANE CO)</t>
  </si>
  <si>
    <t>BIG EDDY-OSTRANDER NO 1 (ML CLACKAMAS CO)</t>
  </si>
  <si>
    <t>BONNEVILLE PH1-ALCOA NO  1 &amp; 2 (BONN PH1-ALCOA NO 2 SECTION</t>
  </si>
  <si>
    <t>BONNEVILLE PH1-ALCOA NO 1 &amp; 2 (BONN PH1-ALCOA NO 1 SECTION)</t>
  </si>
  <si>
    <t>BRASADA-HARNEY NO 1 ML DESCHUTES CO</t>
  </si>
  <si>
    <t>BRASADA-HARNEY NO 1 ML HARNEY CO</t>
  </si>
  <si>
    <t>CARDWELL-COLITZ NO 1 (ML) COWLITZ COUNTY</t>
  </si>
  <si>
    <t>CHALIS-CENTRALIA NO 1 ML LEWIS CO</t>
  </si>
  <si>
    <t>CHEHALIS-CENTRALIA NO 2 ML LEWIS CO</t>
  </si>
  <si>
    <t>CHIEF JOEPH-SICKLER NO 1 ML DOUGLAS CO</t>
  </si>
  <si>
    <t>CHIEF JOSEPH-MONROE NO 1 ML SNOHOMISH CO</t>
  </si>
  <si>
    <t>COLUMBIA-ELLENSBURG NO 1 ML KITTITAS CO</t>
  </si>
  <si>
    <t>COLVILLE-REPUBLIC NO 1 (ML STEVENS CO)</t>
  </si>
  <si>
    <t>ECHO LAKE - MAPLE VALLEY NO 1 &amp; 2 (EL-MV NO</t>
  </si>
  <si>
    <t>ECHO LAKE - MAPLE VALLEY NO 1 &amp; 2 (EL-MV NO 1 SECTION)</t>
  </si>
  <si>
    <t>GRIZZLY-SUMMER LAKE NO 1 (CROOK CO)</t>
  </si>
  <si>
    <t>GRIZZLY-SUMMER LAKE NO 1 (DESCHUTES CO)</t>
  </si>
  <si>
    <t>GRIZZLY-SUMMER LAKE NO 1 (LAKE CO)</t>
  </si>
  <si>
    <t>HANFORD-WAUTOMA NO 1, ML BENTON CO</t>
  </si>
  <si>
    <t>HANFORD-WAUTOMA NO 2, ML BENTON CO</t>
  </si>
  <si>
    <t>JOHN DAY-BIG EDDY NO 2 ML SHERMAN CO</t>
  </si>
  <si>
    <t>JOHN DAY-BIG EDDY NO 2 ML WASCO CO</t>
  </si>
  <si>
    <t>LA PINE-FORT ROCK NO 1 ML DESCHUTES CO</t>
  </si>
  <si>
    <t>LITTLE GOOSE-LOWER GRANITE NO 2 ML COLUMBIA</t>
  </si>
  <si>
    <t>LITTLE GOOSE-LOWER GRANITE NO 2 ML GARFIELD</t>
  </si>
  <si>
    <t>LITTLE GOOSE-LOWER GRANITE NO 2 ML WHITMAN</t>
  </si>
  <si>
    <t>LONGVIEW-BAKERS CORNER (COWLITZ PUD LINE)</t>
  </si>
  <si>
    <t>LONGVIEW-CHEHALIS NO 1 &amp; 3 (LONGVIEW-CHEHALI</t>
  </si>
  <si>
    <t>LONGVIEW-CHEHALIS NO 1 &amp; 3 (LONGVIEW-CHEHALIS NO 1 SECTION)</t>
  </si>
  <si>
    <t>LOWER MONUMENTAL-HANFORD NO 1 ML BENTON</t>
  </si>
  <si>
    <t>LOWER MONUMENTAL-HANFORD NO 1 ML FRANKLIN</t>
  </si>
  <si>
    <t>LOWER MONUMENTAL-HANFORD NO 1 ML GRANT</t>
  </si>
  <si>
    <t>LOWER MONUMENTAL-HANFORD NO 1 ML WALLA WALLA</t>
  </si>
  <si>
    <t>LOWER MONUMENTAL-LITTLE GOOSE NO 1 ML COLUMB</t>
  </si>
  <si>
    <t>LOWER MONUMENTAL-LITTLE GOOSE NO 1 ML GARFIELD</t>
  </si>
  <si>
    <t>LOWER MONUMENTAL-LITTLE GOOSE NO 1 ML WHITMA</t>
  </si>
  <si>
    <t>LOWER MONUMENTAL-MCNARY NO 1 ML UMATILLA CO</t>
  </si>
  <si>
    <t>LOWER MONUMENTAL-MCNARY NO 1 ML WALLA WALLA</t>
  </si>
  <si>
    <t>MCNARY-BADGER CANYON NO 1 ML BENTON CO, WA</t>
  </si>
  <si>
    <t>MONROE-CUSTER NO 1 ML SKAGIT CO</t>
  </si>
  <si>
    <t>MONROE-CUSTER NO 1 ML SNOHOMISH CO</t>
  </si>
  <si>
    <t>MONROE-CUSTER NO 1 ML WHATCOME CO</t>
  </si>
  <si>
    <t>MONROE-SNOHOMISH NO 1 &amp; 2 (MONROE-SNOHOMISH NO 1 SECTION)</t>
  </si>
  <si>
    <t>MONROE-SNOHOMISH NO 1 &amp; 2 (MONROE-SNOHOMISH NO 2 SECTION)</t>
  </si>
  <si>
    <t>NAPAVINE-ALLSTON NO 1 ML COLUMBIA CO-DO NOT USE</t>
  </si>
  <si>
    <t>NAPAVINE-ALLSTON NO 1 ML COWLITZ CO</t>
  </si>
  <si>
    <t>NAPAVINE-ALLSTON NO 1 ML WASHINGTON CO-DO NOT USE</t>
  </si>
  <si>
    <t>OLYMPIA 500-230 TIE LINE 1 ML THURSTON CO</t>
  </si>
  <si>
    <t>OLYMPIA-SHELTON NO 3 ML MASON CO</t>
  </si>
  <si>
    <t>OLYMPIA-SHELTON NO 4 ML MASON CO</t>
  </si>
  <si>
    <t>OLYMPIA-SHELTON NO 5 ML MASON CO</t>
  </si>
  <si>
    <t>OLYMPIA-SHELTON NO 5 ML THURSTON CO</t>
  </si>
  <si>
    <t>OSTRANDER-TROUTDALE NO 1 (ML CLACKACMAS CO)</t>
  </si>
  <si>
    <t>PALISADES-CATTLE CREEK NO 1 ML BONNEVILLE CO</t>
  </si>
  <si>
    <t>PEARL-MARION NO 1 ML CLACKAMAS CO</t>
  </si>
  <si>
    <t>PEARL-MARION NO 1 ML MARION CO</t>
  </si>
  <si>
    <t>PEARL-SHERWOOD NO. 1 &amp; 2 (PEARL-SHERWOOD NO 1 SECTION)</t>
  </si>
  <si>
    <t>PEARL-SHERWOOD NO. 1 &amp; 2 (PEARL-SHERWOOD NO 2 SECTION)</t>
  </si>
  <si>
    <t>RAVER-PAUL NO 1 ML KING CO</t>
  </si>
  <si>
    <t>RAVER-PAUL NO 1 ML LEWIS CO</t>
  </si>
  <si>
    <t>RAVER-PAUL NO 1 ML PIERCE CO</t>
  </si>
  <si>
    <t>RAVER-PAUL NO 1 ML THURSTON CO</t>
  </si>
  <si>
    <t>RIVERGATE-KEELER NO 1 &amp; 2 (RIVERGATE-KEELER NO 1 SECTION)</t>
  </si>
  <si>
    <t>ROCK CREEK-JOHN DAY NO 1 ML KLICKITAT CO</t>
  </si>
  <si>
    <t>ROCK CREEK-JOHN DAY NO 1 ML SHERMAN CO</t>
  </si>
  <si>
    <t>ROSS-ALCOA NO 2 &amp; 4 (ROSS-ALCOA NO 2 SECTION)</t>
  </si>
  <si>
    <t>SAND CREEK-BONNERS FERRY NO 1 &amp;. 2(SAND CREEK-BF NO 2 SECTI</t>
  </si>
  <si>
    <t>SAND CREEK-BONNERS FERRY NO. 1 &amp; 2 (SAND CREEK-BF NO 1 SECT</t>
  </si>
  <si>
    <t>SANTIAM-TOLEDO NO 1 ML BENTON CO</t>
  </si>
  <si>
    <t>SATSOP-SHELTON NO 1 ML MASON CO</t>
  </si>
  <si>
    <t>SATSOP-SHELTON NO 1 ML THURSTON CO</t>
  </si>
  <si>
    <t>SHELTON-KITSAP NO 3 (MASON CO)</t>
  </si>
  <si>
    <t>SHULTZ-RAVER NO 4 ML KING CO</t>
  </si>
  <si>
    <t>SHULTZ-RAVER NO 4 ML KITTITAS CO</t>
  </si>
  <si>
    <t>SICKLER-SCHULTZ NO 1 ML CHELAN COUNTY</t>
  </si>
  <si>
    <t>SICKLER-SCHULTZ NO 1 ML DOUGLAS COUNTY</t>
  </si>
  <si>
    <t>SICKLER-SCHULTZ NO 1 ML KITTITAS COUNTY</t>
  </si>
  <si>
    <t>SLATT-JOHN DAY NO 1 ML GILLIAM CO</t>
  </si>
  <si>
    <t>SLATT-JOHN DAY NO 1 ML SHERMAN CO</t>
  </si>
  <si>
    <t>TACOMA-RAVER NO 1&amp;2 (NO 1 SECTION)</t>
  </si>
  <si>
    <t>TACOMA-RAVER NO 1&amp;2 (NO 2 SECTION)</t>
  </si>
  <si>
    <t>TIMBER TAP</t>
  </si>
  <si>
    <t>UNDERWOOD TAP TO BONN-NC 1 &amp; BONN-A 2, BONN-ALCOA  TO STR 1</t>
  </si>
  <si>
    <t>UNDERWOOD TAP TO BONN-NC 1 &amp; BONN-A 2, BONN-NC 1 TO UNDRW S</t>
  </si>
  <si>
    <t>VANTAGE-HANFORD NO 1 ML BENTON CO</t>
  </si>
  <si>
    <t>VANTAGE-HANFORD NO 1 ML GRANT CO</t>
  </si>
  <si>
    <t>VANTAGE-SCHULTZ NO 1 ML KITTAS</t>
  </si>
  <si>
    <t>WALLA WALLA-TUCANNAN RVIER NO 1 ML WALLA WALLA CO</t>
  </si>
  <si>
    <t>WALLA WALLA-TUCANNON RIVER NO 1 ML COLUMBIA CO</t>
  </si>
  <si>
    <t>WAUTOMA-OSTRANDER NO 1 ML KLICKITAT CO</t>
  </si>
  <si>
    <t>WAUTOMA-OSTRANDER NO 1 ML SKAMANIA CO</t>
  </si>
  <si>
    <t>WAUTOMA-OSTRANDER NO 1 ML YAKIMA CO</t>
  </si>
  <si>
    <t>WAUTOMA-ROCK CREEK NO 1 ML BENTON CO</t>
  </si>
  <si>
    <t>WAUTOMA-ROCK CREEK NO 1 ML KLICKITAT CO</t>
  </si>
  <si>
    <t>WAUTOMA-ROCK CREEK NO 1 ML YAKIMA CO</t>
  </si>
  <si>
    <t>WEST BURLEY-HEYBURN NO. 1 (FOREIGN OWNED, SEE NOTES)</t>
  </si>
  <si>
    <t>ADAIR SUBSTATION(BPA)</t>
  </si>
  <si>
    <t>ANGUS SUBSTATION (BENTON CO PUD)</t>
  </si>
  <si>
    <t>ARCO SUBSTATION(UTAH POWER &amp; LIGHT)</t>
  </si>
  <si>
    <t>ARMSTRONG SUBSTATION(INLAND POWER &amp; LIGHT)</t>
  </si>
  <si>
    <t>ATHOL SUBSTATION(KOOTENAI ELEC COOP)</t>
  </si>
  <si>
    <t>BARRETTS SUBSTATION(VIGILANTEELECTRIC)</t>
  </si>
  <si>
    <t>BEAVER BAY SUBSTATION (COWLITZ PUD)</t>
  </si>
  <si>
    <t>BEAVER SUBSTATION(TILLAMOOK PUD)</t>
  </si>
  <si>
    <t>BELLINGHAM SUBSTATION(BPA)</t>
  </si>
  <si>
    <t>BELLINGHAM SUBSTATION(PUGET SOUND ENERGY)</t>
  </si>
  <si>
    <t>BERRYDALE SUBSTATION (CLP)</t>
  </si>
  <si>
    <t>BIG FORK SUBSTATION (FEC)</t>
  </si>
  <si>
    <t>BIG HORN SUBSTATION (IBERDOLA)</t>
  </si>
  <si>
    <t>BINGEN SUBSTATION(KLICKITAT CO PUD)</t>
  </si>
  <si>
    <t>BRASADA SUBSTATION (CENTRAL ELECTRIC COOPERATIVE)</t>
  </si>
  <si>
    <t>BREMERTON SUBSTATION (PSE)</t>
  </si>
  <si>
    <t>BRIDGEPORT BAR (BOOST)</t>
  </si>
  <si>
    <t>BRIDGEPORT BAR (PUMP)</t>
  </si>
  <si>
    <t>BROOKDALE SUBSTATION(ELMHURSTMUTUAL PWR &amp; LIGHT)</t>
  </si>
  <si>
    <t>BROOKDALE SUBSTATION(TACOMA PUBLIC UTILITIES)</t>
  </si>
  <si>
    <t>BURLEY SUBSTATION(CITY OF BURLEY)</t>
  </si>
  <si>
    <t>CANBY SUBSTATION(BPA)</t>
  </si>
  <si>
    <t>CANBY SUBSTATION(PGE)</t>
  </si>
  <si>
    <t>CANBY SUBSTATION(SURPRISE VALLEY ELEC)</t>
  </si>
  <si>
    <t>CHESHIRE SUBSTATION (EPUD)</t>
  </si>
  <si>
    <t>CLATSKANIE SWITCHING STATION (CLATSKANIE PUD)</t>
  </si>
  <si>
    <t>COMBINE HILLS II SUBSTATION (EURUS EGY)</t>
  </si>
  <si>
    <t>CONDON WIND SUBSTATION(SEAWEST)</t>
  </si>
  <si>
    <t>COTTONWOOD METERING POINT(BPA)</t>
  </si>
  <si>
    <t>COW CREEK SUBSTATION (UIUC)</t>
  </si>
  <si>
    <t>COWLITZ SUBSTATION(TACOMA PUBLIC UTILITIES)</t>
  </si>
  <si>
    <t>COWLITZ SUBSTATIONBPA)</t>
  </si>
  <si>
    <t>CRESTON SUBSTATION(BPA)</t>
  </si>
  <si>
    <t>DAYTON SUBSTATION(BPA &amp; COLUMBIA REA)</t>
  </si>
  <si>
    <t>DAYTON SUBSTATION(MASON COUNTY)</t>
  </si>
  <si>
    <t>DE MOSS SUBSTATION(BPA)</t>
  </si>
  <si>
    <t>DEXTER SUBSTATION (LANE ELECTRIC)</t>
  </si>
  <si>
    <t>DISCOVERY SUBSTATION (N. WASCO PUD)</t>
  </si>
  <si>
    <t>DOOLEY SUBSTATION (WINDY POINT)</t>
  </si>
  <si>
    <t>DREWSEY METERING POINT (IPCO)</t>
  </si>
  <si>
    <t>ELMO SUBSTATION(MVP)</t>
  </si>
  <si>
    <t>ENERGIZER SUBSTATION (KPUD)</t>
  </si>
  <si>
    <t>EUREKA SUBSTATION (LINCOLN ELEC)</t>
  </si>
  <si>
    <t>FAIRVIEW SUBSTATION(BPA)</t>
  </si>
  <si>
    <t>FEEDVILLE SUBSTATION (UEC)</t>
  </si>
  <si>
    <t>FERN RIDGE SUBSTATION (LANE ELECTRIC)</t>
  </si>
  <si>
    <t>FILBERT SUBSTATION(CITY OF FOREST GROVE)</t>
  </si>
  <si>
    <t>FINLEY SUBSTATION (BENTON COUNTY PUD)</t>
  </si>
  <si>
    <t>FLATHEAD SUBSTATION(BPA &amp; FLATHEAD ELEC)</t>
  </si>
  <si>
    <t>FLORENCE SUBSTATION (CENTRAL LINCLON PUD)</t>
  </si>
  <si>
    <t>FORDS PRAIRIE SUBSTATION(CITYOF CENTRALIA)</t>
  </si>
  <si>
    <t>FORDS PRAIRIE SUBSTATION(LEWIS CO PUD)</t>
  </si>
  <si>
    <t>FORT ROCK SUBSTATION (MIDSTATE ELECTRIC COOP)</t>
  </si>
  <si>
    <t>FOSTER CREEK SUBSTATION(NESPELEM VALLEY ELEC)</t>
  </si>
  <si>
    <t>FOSTER CREEK SUBSTATIONDOUGLAS CO PUD)</t>
  </si>
  <si>
    <t>FREEWATER SUBSTATION(BPA)</t>
  </si>
  <si>
    <t>GARIBALDI SUBSTATION(TILLAMOOK PUD)</t>
  </si>
  <si>
    <t>GEORGIA PACIFIC SUBSTATION(PSE)</t>
  </si>
  <si>
    <t>GILMER SUBSTATION(KLICKITAT CO PUD)</t>
  </si>
  <si>
    <t>GOLDENDALE SUBSTATION(BPA)</t>
  </si>
  <si>
    <t>GOOSE LAKE SUBSTATION(NESPELEM VALLEY ELEC)</t>
  </si>
  <si>
    <t>GORMLEY SUBSTATION (MCMINNVILLE W &amp; L)</t>
  </si>
  <si>
    <t>GOSHEN SUBSTATION(PACIFICORP)</t>
  </si>
  <si>
    <t>GOSHEN SUBSTATION(UTAH POWER &amp; LIGHT)</t>
  </si>
  <si>
    <t>GRAYS HARBOR FACILITY NO 1 (GRAYS HARBOR ENE</t>
  </si>
  <si>
    <t>HALF MOON SUBSTATION(INLAND POWER &amp; LIGHT)</t>
  </si>
  <si>
    <t>HANNA SUBSTATION(DOUGLAS CO PUD)</t>
  </si>
  <si>
    <t>HARNEY SUBSTATION(BPA)</t>
  </si>
  <si>
    <t>HARVEST WIND SUBSTATION (KPUD)</t>
  </si>
  <si>
    <t>HAUSER SUBSTATION(BPA)</t>
  </si>
  <si>
    <t>HAUSER SUBSTATION(CENTRAL LINCOLN PUD)</t>
  </si>
  <si>
    <t>HAY CANYON SUBSTATION (IBERDOLA)</t>
  </si>
  <si>
    <t>HAY MILL SUBSTATION (UNITED ELEC &amp; CITY OF RUPERT)</t>
  </si>
  <si>
    <t>HAYFORD SUBSTATION(INLAND POWER &amp; LIGHT)</t>
  </si>
  <si>
    <t>HEDGES SUBSTATION(BENTON CO PUD)</t>
  </si>
  <si>
    <t>HERMISTON BUTTE (UEC)</t>
  </si>
  <si>
    <t>HIDEAWAY SUBSTATION (LANE ELECTRIC)</t>
  </si>
  <si>
    <t>HIGHLANDS SUBSTATION(BENTON CO PUD)</t>
  </si>
  <si>
    <t>HORN BUTTE SUBSTATION (INVENERGY WIND)</t>
  </si>
  <si>
    <t>HUGHS SUBSTATION(SALEM ELEC COOP)</t>
  </si>
  <si>
    <t>IMRIE SUBSTATION (PACW)</t>
  </si>
  <si>
    <t>JUNCTION CITY SUBSTATION(BLACHLY-LANE CO ELEC COOP)</t>
  </si>
  <si>
    <t>JUNIPER CANYON I SUBSTATION (IR INC.)</t>
  </si>
  <si>
    <t>KALISPELL SUBSTATION(BPA)</t>
  </si>
  <si>
    <t>KENNEWICK SUBSTATION(BENTON CO PUD)</t>
  </si>
  <si>
    <t>KERR SUBSTATION(BPA)</t>
  </si>
  <si>
    <t>KLONDIKE SCHOOLHOUSE SUBSTATION (IBERDOLA)</t>
  </si>
  <si>
    <t>LANCASTER SUBSTATION(BPA)</t>
  </si>
  <si>
    <t>LARENE SUBSTATION (INLAND)</t>
  </si>
  <si>
    <t>LIBBY SUBSTATION(BPA/FLATHEADELEC)</t>
  </si>
  <si>
    <t>LINDEN SUBSTATION (KPUD)</t>
  </si>
  <si>
    <t>LONE PINE SUBSTATION(PACIFICORP)</t>
  </si>
  <si>
    <t>LOOKINGGLASS SUBSTATION(BPA)</t>
  </si>
  <si>
    <t>MASHEL PRAIRIE SUBSTATION (OHOP)</t>
  </si>
  <si>
    <t>MASON SUBSTATION(MASON CO PUDNO 3)</t>
  </si>
  <si>
    <t>MCKENZIE SUBSTATION(EWEB)</t>
  </si>
  <si>
    <t>METALINE FALLS SUBSTATION(PEND OREILLE CO PUD)</t>
  </si>
  <si>
    <t>MIDWAY SUBSTATION(BPA)</t>
  </si>
  <si>
    <t>MILLER SUBSTATION(LAKEVIEW LIGHT &amp; PWR)</t>
  </si>
  <si>
    <t>MILTON SUBSTATION(CITY OF MILTON FREEWATER)</t>
  </si>
  <si>
    <t>MINICO SUBSTATION (UNITED ELECTRIC)</t>
  </si>
  <si>
    <t>MOHLER SUBSTATION(TILLAMOOK PUD)</t>
  </si>
  <si>
    <t>MOUNTAIN HOME SUBSTATION(IDAHO POWER)</t>
  </si>
  <si>
    <t>MOUNTAIN VIEW SUBSTATION(MASON CO PUD NO 3)</t>
  </si>
  <si>
    <t>MT. VERNON SUBSTATION(SPRINGFIELD UTILITY BOARD)</t>
  </si>
  <si>
    <t>NEWCOMB SUBSTATION(SOLD)</t>
  </si>
  <si>
    <t>NEWPORT SUBSTATION(INLAND POWER)</t>
  </si>
  <si>
    <t>NINE CANYON SUBSTATION (BENTON PUD)</t>
  </si>
  <si>
    <t>NINE MILE SUBSTATION (FPLE)</t>
  </si>
  <si>
    <t>NORTH PORT SUBSTATION (CCL)</t>
  </si>
  <si>
    <t>OAKRIDGE SUBSTATION (LANE ELECTRIC)</t>
  </si>
  <si>
    <t>OUTBACK SOLAR GENERATING PLANT (OUTBACK SOLAR, LLC)</t>
  </si>
  <si>
    <t>OXBOW SUBSTATION(PACIFIC CO PUD)</t>
  </si>
  <si>
    <t>PE ELL SUBSTATIONLEWIS CO PUD)</t>
  </si>
  <si>
    <t>PEBBLE SPRINGS SUBSTATION (IBERDOLA)</t>
  </si>
  <si>
    <t>POMEROY SUBSTATION(BPA)</t>
  </si>
  <si>
    <t>PONDEROSA SUBSTATION(BPA)</t>
  </si>
  <si>
    <t>PORT ANGELES SUBSTATION(BPA)</t>
  </si>
  <si>
    <t>PORT ANGELES SUBSTATION(ITT RAYONIER)</t>
  </si>
  <si>
    <t>POTLATCH SUBSTATION(AVISTA)</t>
  </si>
  <si>
    <t>POTLATCH SUBSTATION(BPA)</t>
  </si>
  <si>
    <t>PRAIRIE SUBSTATION(WWP &amp; KOOTENAI ELEC COOP)</t>
  </si>
  <si>
    <t>PRIEST RIVER SUBSTATION(AVISTA)</t>
  </si>
  <si>
    <t>PRIEST RIVER SUBSTATION(BPA)</t>
  </si>
  <si>
    <t>PROSSER SUBSTATION(BENTON CO PUD)</t>
  </si>
  <si>
    <t>QUARTZ SUBSTATION (IDAHO POWER)</t>
  </si>
  <si>
    <t>RATTLESNAKE ROAD SUBSTATION (HORIZON WIND)</t>
  </si>
  <si>
    <t>RATTLESNAKE SUBSTATION(BENTONREA)</t>
  </si>
  <si>
    <t>REATA SUBSTATION(BENTON CO PUD)</t>
  </si>
  <si>
    <t>REDMOND SUBSTATION(BPA)</t>
  </si>
  <si>
    <t>REEDSPORT SUBSTATION (BPA)</t>
  </si>
  <si>
    <t>RIMROCK LAKE SUBSTATION (BENTON REA)</t>
  </si>
  <si>
    <t>RIVERBEND LANDFILL GENERATING PLANT (WM LLC)</t>
  </si>
  <si>
    <t>RIVERTON SUBSTATION(CITY OF HEYBURN)</t>
  </si>
  <si>
    <t>RUBY STREET SUBSTATION (FRANKLIN CO PUD)</t>
  </si>
  <si>
    <t>SALEM ALUMINA SUBSTATION(SALEM ELEC COOP)</t>
  </si>
  <si>
    <t>SALEM SUBSTATION (SALEM ELEC)</t>
  </si>
  <si>
    <t>SANDPOINT SUBSTATION(BPA)</t>
  </si>
  <si>
    <t>SATSOP PARK SUBSTATION (GHPUD)</t>
  </si>
  <si>
    <t>SATSOP SUBSTATION(BPA)</t>
  </si>
  <si>
    <t>SCARCELLO SUBSTATION (KOOTENAI ELECTRIC)</t>
  </si>
  <si>
    <t>SEVEN FEATHERS SUBSTATION (UIUC)</t>
  </si>
  <si>
    <t>SHEPHERDS FLAT SUBSTATION (CAITHNESS SF)</t>
  </si>
  <si>
    <t>SILVERADO SUBSTATION (CLALLAM CO. PUD)</t>
  </si>
  <si>
    <t>SMITHSON SUBSTATION (KITTITAS CO PUD)</t>
  </si>
  <si>
    <t>SOUTH SUBSTATION (SEATTLE CITY LIGHT)</t>
  </si>
  <si>
    <t>SPEARFISH SUBSTATION(KLICKITAT CO PUD)</t>
  </si>
  <si>
    <t>SPRINGFIELD SUBSTATION(SPRINGFIELD UTILITY BOARD)</t>
  </si>
  <si>
    <t>SPRINGHILL SUBSTATIONIINLAND POWER &amp; LIGHT)</t>
  </si>
  <si>
    <t>STEVENS DRIVE SUBSTATION(CITYOF RICHLAND)</t>
  </si>
  <si>
    <t>STILLWATER SUBSTATION(LINCOLNELECTRIC COOP)</t>
  </si>
  <si>
    <t>SULLIVAN SUBSTATION(VERA WATER &amp; POWER)</t>
  </si>
  <si>
    <t>SUNSET ROAD SUBSTATION (BENTON CO PUD)</t>
  </si>
  <si>
    <t>THAYER DRIVE SUBSTATION(CITY OF RICHLAND)</t>
  </si>
  <si>
    <t>TREGO SUBSTATION(LINCOLN ELECTRIC COOP)</t>
  </si>
  <si>
    <t>TROUTDALE SUBSTATION(BPA)</t>
  </si>
  <si>
    <t>TYGH VALLEY SUBSTATION (WASCO ELEC. COOP)</t>
  </si>
  <si>
    <t>UNITY SUBSTATION (IDAHO POWERCOMPANY)</t>
  </si>
  <si>
    <t>UNITY SUBSTATION(BPA)</t>
  </si>
  <si>
    <t>USK SUBSTATION(BPA)</t>
  </si>
  <si>
    <t>VALLEY SUBSTATION(RAFT RIVER ELEC COOP)</t>
  </si>
  <si>
    <t>VERA SUBSTATION (VERA W&amp;P, INLAND P&amp;L)</t>
  </si>
  <si>
    <t>VICTOR SUBSTATION (RAVALLI COUNTY ELEC COOP)</t>
  </si>
  <si>
    <t>VICTOR SUBSTATION(FALL RIVER RURAL ELEC COOP)</t>
  </si>
  <si>
    <t>WALLA WALLA SUBSTATION(BPA)</t>
  </si>
  <si>
    <t>WALLA WALLA SUBSTATION(PACIFICORP)</t>
  </si>
  <si>
    <t>WALNUT CITY SUBSTATION(CITY OF MCMINNVILLE)</t>
  </si>
  <si>
    <t>WELLS SUBSTATION(IDAHO POWER)</t>
  </si>
  <si>
    <t>WEST PLAINS SUBSTATION (IP&amp;L)</t>
  </si>
  <si>
    <t>WESTCOTT SUBSTATION (CANBY ELECTRIC)</t>
  </si>
  <si>
    <t>WESTSIDE SUBSTATION(BPA)</t>
  </si>
  <si>
    <t>WEYERHAEUSER INDUSTRIAL WAY WEYCO NO 1 SUBSTATION (COWLITZ</t>
  </si>
  <si>
    <t>WHEAT FIELD SUBSTATION (WFWPP)</t>
  </si>
  <si>
    <t>WHITE CREEK SUBSTATION (KPUD)</t>
  </si>
  <si>
    <t>WHITE SWAN SUBSTATION(BENTON REA)</t>
  </si>
  <si>
    <t>WILLARD JOHNSON SUBSTATION(HOOD RIVER ELEC)</t>
  </si>
  <si>
    <t>WILLIS SUBSTATION (KPUD)</t>
  </si>
  <si>
    <t>WOODSIDE SUBSTATION (RAVALLI CO ELEC COOP)</t>
  </si>
  <si>
    <t>CLINTON SUBSTATION (MISSOULA)</t>
  </si>
  <si>
    <t>ELTOPIA SUBSTATION (BIG BEND)</t>
  </si>
  <si>
    <t>HATTON SUBSTATION (BIG BEND)</t>
  </si>
  <si>
    <t>RALSTON SUBSTATION (BIG BEND)</t>
  </si>
  <si>
    <t>TARKIO SUBSTATION (MISSOULA)</t>
  </si>
  <si>
    <t>GRIZZLY-CAPTAIN JACK NO 1 ML KLAMATH CO</t>
  </si>
  <si>
    <t>GRIZZLY-CAPTAIN JACK NO 1 ML LAKE CO</t>
  </si>
  <si>
    <t>JOHN DAY-GRIZZLY NO 1 (JEFFERSON CO)</t>
  </si>
  <si>
    <t>JOHN DAY-GRIZZLY NO 1 (SHERMAN CO)</t>
  </si>
  <si>
    <t>JOHN DAY-GRIZZLY NO 1 (WASCO CO)</t>
  </si>
  <si>
    <t>JOHN DAY-GRIZZLY NO 2 ML JEFFERSON CO</t>
  </si>
  <si>
    <t>JOHN DAY-GRIZZLY NO 2 ML SHERMAN CO</t>
  </si>
  <si>
    <t>JOHN DAY-GRIZZLY NO 2 ML WASCO CO</t>
  </si>
  <si>
    <t>MERIDIAN SUBSTATION(PACIFICORP)</t>
  </si>
  <si>
    <t>CHRISTOPHER TAP TO TACOMA-COVINGTON-4 (RETIRED)</t>
  </si>
  <si>
    <t>CONKELLY TAP TO HUNGRY HORSE-COLUMBIA FALLS NO 1 (OBSOLETE)</t>
  </si>
  <si>
    <t>COTTAGE GROVE-DRAIN NO 1 (RETIRED)</t>
  </si>
  <si>
    <t>FIDALGO-BELLINGHAM FIBER SYSTEM (BLACK ROCK CABLE INC)</t>
  </si>
  <si>
    <t>FRANZ HOLMES TAP TO  COWLITZ-LAGRANDE NO 1,2 (OBSOLETE)</t>
  </si>
  <si>
    <t>JACKSON TAP TO CANAL-SECOND LIFT NO. 1(SOLD)</t>
  </si>
  <si>
    <t>MARION-SANTIAM 2 (DE-ENERGIZED)</t>
  </si>
  <si>
    <t>MCNARY-SANTIAM NO 1(OBS/RET, SEE NOTES)</t>
  </si>
  <si>
    <t>OREGON CITY STUB 20/7-23/12 SECTION(DEENERGIZED)</t>
  </si>
  <si>
    <t>BAYSHORE SUBSTATION(OBS-RETIRED)</t>
  </si>
  <si>
    <t>GREAT WESTERN MALTING COMPANYSUBSTATION (RETIRED)</t>
  </si>
  <si>
    <t>KAMILCHE SUBSTATION (OBS-RETIRED)</t>
  </si>
  <si>
    <t>CAPE BLANCO RADIO STATION (BPA)</t>
  </si>
  <si>
    <t>THE DALLES OPERATING DISTRICTHEADQUARTERS</t>
  </si>
  <si>
    <t>MINT FARM GENERATING PLANT (INNACTIVE)</t>
  </si>
  <si>
    <t>CAPITOL PEAK RADIO STATION(BPA)</t>
  </si>
  <si>
    <t>RATTLESNAKE SUBSTATION(MPC)</t>
  </si>
  <si>
    <t>HAPPY CAMP RADIO STATION(PG&amp;E)</t>
  </si>
  <si>
    <t>MT. SPOKANE RADIO STATION(AVISTA)</t>
  </si>
  <si>
    <t>EASTSIDE SYSTEM CONTROL CENTER(PSE)</t>
  </si>
  <si>
    <t>TROUTDALE SUBSTATION(PACIFICORP)</t>
  </si>
  <si>
    <t>FREDERICKSON GENERATING PLANT(FREDERICKSON POWER LP)</t>
  </si>
  <si>
    <t>COVINGTON-MUNRO FIBER SYSTEM(INACTIVE SEE NOTES)</t>
  </si>
  <si>
    <t>MINTER SUBSTATION (PENINSULA)</t>
  </si>
  <si>
    <t>HAPPY CAMP RADIO STATION(TANC)</t>
  </si>
  <si>
    <t>ROCKY RADIO STATION [RET]</t>
  </si>
  <si>
    <t>MT. SPOKANE RADIO STATION(BPA)</t>
  </si>
  <si>
    <t>ALBENI FALLS RADIO STATION (USCE)</t>
  </si>
  <si>
    <t>PBL ROSS EMERGENCY SCHEDULINGCENTER (ESC)</t>
  </si>
  <si>
    <t>Generation Integration</t>
  </si>
  <si>
    <t>Southern Intertie</t>
  </si>
  <si>
    <t>Utility Delivery</t>
  </si>
  <si>
    <t>Eastern Intertie</t>
  </si>
  <si>
    <t>Segment</t>
  </si>
  <si>
    <t>Appendix B</t>
  </si>
  <si>
    <t>BOR Project Transmission Facilities:</t>
  </si>
  <si>
    <t xml:space="preserve">   Columbia Basin (Grand Coulee) Project</t>
  </si>
  <si>
    <t xml:space="preserve">   Other Projects</t>
  </si>
  <si>
    <t>Total BOR Projects</t>
  </si>
  <si>
    <t>COE Project Transmission Facilities:</t>
  </si>
  <si>
    <t>Bonneville Project</t>
  </si>
  <si>
    <t>TOTAL ALL PROJECTS:</t>
  </si>
  <si>
    <t>TOTAL TRANSMISSION ALLOCATION:</t>
  </si>
  <si>
    <t>ANTELOPE-FOSSIL (LEASED FACILITIES)</t>
  </si>
  <si>
    <t>BOARDMAN-IONE (LEASED LINE)</t>
  </si>
  <si>
    <t>TARGHEE-MACKS INN (LEASED FACILITIES)</t>
  </si>
  <si>
    <t>GROUSE CREEK-TECOMA (LEASED FACILITIES)</t>
  </si>
  <si>
    <t>LITTLE GOOSE-LOWER GRANITE NO2</t>
  </si>
  <si>
    <t>MAUPIN-ANTELOPE (LEASED FACILITIES)</t>
  </si>
  <si>
    <t>RIVERGATE-KEELER NO 1</t>
  </si>
  <si>
    <t>SANTIAM-ALVEY 1 &amp; 2</t>
  </si>
  <si>
    <t>SHELTON-KITSAP NO 3</t>
  </si>
  <si>
    <t>UNDERWOOD TAP NO 1</t>
  </si>
  <si>
    <t>WEST BURLEY-HEYBURN NO. 1 (LEASED FACILITY)</t>
  </si>
  <si>
    <t>ADAIR TAP TO SALEM-ALBANY NO 2</t>
  </si>
  <si>
    <t>ACORD SUBSTATION (BENTON REA)</t>
  </si>
  <si>
    <t>BAXTER SUBSTATION (BIG BEND)</t>
  </si>
  <si>
    <t>ARCO SUBSTATION (BPA/LREC)</t>
  </si>
  <si>
    <t>CPC</t>
  </si>
  <si>
    <t>AVA</t>
  </si>
  <si>
    <t>TPWR</t>
  </si>
  <si>
    <t>CBEC</t>
  </si>
  <si>
    <t>PAC</t>
  </si>
  <si>
    <t>TEC</t>
  </si>
  <si>
    <t>CWPUD</t>
  </si>
  <si>
    <t>PLC</t>
  </si>
  <si>
    <t>KEC/NLI</t>
  </si>
  <si>
    <t>SVEC</t>
  </si>
  <si>
    <t>USN</t>
  </si>
  <si>
    <t>VEC</t>
  </si>
  <si>
    <t>BBEC</t>
  </si>
  <si>
    <t>BPUD</t>
  </si>
  <si>
    <t>EWEB</t>
  </si>
  <si>
    <t>PGE</t>
  </si>
  <si>
    <t>SNPUD</t>
  </si>
  <si>
    <t>FPUD</t>
  </si>
  <si>
    <t>BREA</t>
  </si>
  <si>
    <t>PSE</t>
  </si>
  <si>
    <t>MEC</t>
  </si>
  <si>
    <t>MWL</t>
  </si>
  <si>
    <t>POPD</t>
  </si>
  <si>
    <t>OPUD</t>
  </si>
  <si>
    <t>DPUD</t>
  </si>
  <si>
    <t>FPUD/BBEC</t>
  </si>
  <si>
    <t>NWE</t>
  </si>
  <si>
    <t>GPUD</t>
  </si>
  <si>
    <t>CPN</t>
  </si>
  <si>
    <t>SKPUD</t>
  </si>
  <si>
    <t>WREC</t>
  </si>
  <si>
    <t>WPUD</t>
  </si>
  <si>
    <t>TACG</t>
  </si>
  <si>
    <t>SREC</t>
  </si>
  <si>
    <t>Owner</t>
  </si>
  <si>
    <t>ENW</t>
  </si>
  <si>
    <t>CPU</t>
  </si>
  <si>
    <t>IPL/CHNY</t>
  </si>
  <si>
    <t>EPUD</t>
  </si>
  <si>
    <t>MSEC</t>
  </si>
  <si>
    <t>RICH</t>
  </si>
  <si>
    <t>CTPUD</t>
  </si>
  <si>
    <t>IPL</t>
  </si>
  <si>
    <t>COAST</t>
  </si>
  <si>
    <t>PNGC</t>
  </si>
  <si>
    <t>M3PUD</t>
  </si>
  <si>
    <t>KPUD</t>
  </si>
  <si>
    <t>EURUS</t>
  </si>
  <si>
    <t>SEAWEST</t>
  </si>
  <si>
    <t>BPA/FPUD</t>
  </si>
  <si>
    <t>RCEC</t>
  </si>
  <si>
    <t>UIUC</t>
  </si>
  <si>
    <t>LPUD</t>
  </si>
  <si>
    <t>BPA/IPL</t>
  </si>
  <si>
    <t>RREC</t>
  </si>
  <si>
    <t>CREA</t>
  </si>
  <si>
    <t>SSE</t>
  </si>
  <si>
    <t>BPA/IPL/AVA</t>
  </si>
  <si>
    <t>LEC</t>
  </si>
  <si>
    <t>JPUD</t>
  </si>
  <si>
    <t>NWPUD</t>
  </si>
  <si>
    <t>DOE</t>
  </si>
  <si>
    <t>CRPUD</t>
  </si>
  <si>
    <t>WPP</t>
  </si>
  <si>
    <t>NLI</t>
  </si>
  <si>
    <t>KEC</t>
  </si>
  <si>
    <t>IPC</t>
  </si>
  <si>
    <t>YPWR</t>
  </si>
  <si>
    <t>BPA/FREC</t>
  </si>
  <si>
    <t>M1PUD</t>
  </si>
  <si>
    <t>BPA/SSE</t>
  </si>
  <si>
    <t>SCL</t>
  </si>
  <si>
    <t>TPUD</t>
  </si>
  <si>
    <t>BPA/ELN</t>
  </si>
  <si>
    <t>OTEC</t>
  </si>
  <si>
    <t>BPA/GHPUD</t>
  </si>
  <si>
    <t>MVP</t>
  </si>
  <si>
    <t>SCBID</t>
  </si>
  <si>
    <t>WEC</t>
  </si>
  <si>
    <t>WHPUD</t>
  </si>
  <si>
    <t>LINC</t>
  </si>
  <si>
    <t>QCBID</t>
  </si>
  <si>
    <t>USAF</t>
  </si>
  <si>
    <t>UEC</t>
  </si>
  <si>
    <t>FORG</t>
  </si>
  <si>
    <t>BPA/FEC</t>
  </si>
  <si>
    <t>CLPUD</t>
  </si>
  <si>
    <t>CCL</t>
  </si>
  <si>
    <t>BPA/FORG</t>
  </si>
  <si>
    <t>NVEC</t>
  </si>
  <si>
    <t>DOPD</t>
  </si>
  <si>
    <t>ELM</t>
  </si>
  <si>
    <t>BPA/CMF</t>
  </si>
  <si>
    <t>USBR</t>
  </si>
  <si>
    <t>CPI</t>
  </si>
  <si>
    <t>CCEC</t>
  </si>
  <si>
    <t>IFP</t>
  </si>
  <si>
    <t>SNOPUD</t>
  </si>
  <si>
    <t>BPA/BREA</t>
  </si>
  <si>
    <t>GHE</t>
  </si>
  <si>
    <t>FREC</t>
  </si>
  <si>
    <t>PPUD</t>
  </si>
  <si>
    <t>CEC</t>
  </si>
  <si>
    <t>GNC</t>
  </si>
  <si>
    <t>FEC</t>
  </si>
  <si>
    <t>WOEC</t>
  </si>
  <si>
    <t>IBER</t>
  </si>
  <si>
    <t>UEC/RUPT</t>
  </si>
  <si>
    <t>BPA/TPUD</t>
  </si>
  <si>
    <t>APUD</t>
  </si>
  <si>
    <t>MORR</t>
  </si>
  <si>
    <t>BPA/NEV</t>
  </si>
  <si>
    <t>INVER</t>
  </si>
  <si>
    <t>SEC</t>
  </si>
  <si>
    <t>KTPUD</t>
  </si>
  <si>
    <t>PLW</t>
  </si>
  <si>
    <t>BLEC</t>
  </si>
  <si>
    <t>CMF</t>
  </si>
  <si>
    <t>LLP</t>
  </si>
  <si>
    <t>MEWC</t>
  </si>
  <si>
    <t>BPA/LREC</t>
  </si>
  <si>
    <t>LREC</t>
  </si>
  <si>
    <t>OHOP</t>
  </si>
  <si>
    <t>BPA/MWL</t>
  </si>
  <si>
    <t>PTPC</t>
  </si>
  <si>
    <t>MFEC</t>
  </si>
  <si>
    <t>BFY</t>
  </si>
  <si>
    <t>SUB</t>
  </si>
  <si>
    <t>FPLE</t>
  </si>
  <si>
    <t>BPA/SKPUD</t>
  </si>
  <si>
    <t>WAPA</t>
  </si>
  <si>
    <t>OSLLC</t>
  </si>
  <si>
    <t>PATU</t>
  </si>
  <si>
    <t>BPA/UEC</t>
  </si>
  <si>
    <t>NPI</t>
  </si>
  <si>
    <t>KEC/VWP</t>
  </si>
  <si>
    <t>CSCL</t>
  </si>
  <si>
    <t>AWPP</t>
  </si>
  <si>
    <t>HEC</t>
  </si>
  <si>
    <t>WMLLC</t>
  </si>
  <si>
    <t>HEYB</t>
  </si>
  <si>
    <t>RUPT/EEM/REC</t>
  </si>
  <si>
    <t>BPA/SEC</t>
  </si>
  <si>
    <t>GHPUD</t>
  </si>
  <si>
    <t>CASH</t>
  </si>
  <si>
    <t>CMPUD</t>
  </si>
  <si>
    <t>SFH</t>
  </si>
  <si>
    <t>SODA</t>
  </si>
  <si>
    <t>GEC</t>
  </si>
  <si>
    <t>VWP</t>
  </si>
  <si>
    <t>SUM</t>
  </si>
  <si>
    <t>BPA/NWPUD/WEC</t>
  </si>
  <si>
    <t>LVE</t>
  </si>
  <si>
    <t>BPA/LINC</t>
  </si>
  <si>
    <t>CPCA</t>
  </si>
  <si>
    <t>BPA/POPD</t>
  </si>
  <si>
    <t>BPA/CHPD</t>
  </si>
  <si>
    <t>IPL/VWP</t>
  </si>
  <si>
    <t>UEC/BURL</t>
  </si>
  <si>
    <t>CUB</t>
  </si>
  <si>
    <t>EDP</t>
  </si>
  <si>
    <t>HREC</t>
  </si>
  <si>
    <t>BPA/PAC</t>
  </si>
  <si>
    <t>NVE</t>
  </si>
  <si>
    <t>PG&amp;E</t>
  </si>
  <si>
    <t>LADWP</t>
  </si>
  <si>
    <t>BPA/COTP</t>
  </si>
  <si>
    <t>BPA/SVEC</t>
  </si>
  <si>
    <t>BPA/NLI</t>
  </si>
  <si>
    <t>BPA/WOEC</t>
  </si>
  <si>
    <t>BPA/CPI</t>
  </si>
  <si>
    <t>BPA/CREA</t>
  </si>
  <si>
    <t>BPA/CCEC</t>
  </si>
  <si>
    <t>BPA/PAC-ID</t>
  </si>
  <si>
    <t>BPA/NVE</t>
  </si>
  <si>
    <t>USCE</t>
  </si>
  <si>
    <t>FRED PWR</t>
  </si>
  <si>
    <t>PAC-ID</t>
  </si>
  <si>
    <t>TANC</t>
  </si>
  <si>
    <t>Accounting Adjustments</t>
  </si>
  <si>
    <t>Account 397  (Ancillary service is control equipment only)</t>
  </si>
  <si>
    <t>ALBANY-EUGENE NO 1 (ML LANE CO)</t>
  </si>
  <si>
    <t>ALBANY-EUGENE NO 1 (ML LINN CO)</t>
  </si>
  <si>
    <t>BENTON-OTHELLO NO 1 (ML BENTON CO)</t>
  </si>
  <si>
    <t>BENTON-WHITE BLUFFS NO 1</t>
  </si>
  <si>
    <t>BETTAS ROAD-COLUMBIA NO 1 (CHELAN CO)</t>
  </si>
  <si>
    <t>BETTAS ROAD-COLUMBIA NO 1 (KITTITAS CO)</t>
  </si>
  <si>
    <t>BIG EDDY-TROUTDALE NO 1 (MULTNOMAH CO)</t>
  </si>
  <si>
    <t>CATTLE CREEK-GOSHEN NO 1 ML BINGHAM CO</t>
  </si>
  <si>
    <t>CATTLE CREEK-GOSHEN NO 1 ML BONNEVILLE CO</t>
  </si>
  <si>
    <t>CRESTON-BELL NO 1 ML LINCOLN CO</t>
  </si>
  <si>
    <t>CRESTON-BELL NO 1 ML SPOKANE CO</t>
  </si>
  <si>
    <t>GRAND COULEE-BELL NO 3 (ML GRANT CO)</t>
  </si>
  <si>
    <t>GRAND COULEE-BELL NO 3 (ML LINCOLN CO)</t>
  </si>
  <si>
    <t>GRAND COULEE-BELL NO 3 (ML SPOKANE CO)</t>
  </si>
  <si>
    <t>GRAND COULEE-WESTSIDE AVA NO 1 (ML GRANT CO)</t>
  </si>
  <si>
    <t>GRAND COULEE-WESTSIDE AVA NO 1 (ML LINCOLN CO)</t>
  </si>
  <si>
    <t>GRAND COULEE-WESTSIDE AVA NO 1 (ML SPOKANE CO)</t>
  </si>
  <si>
    <t>LEXINGTON-LONGVIEW NO 2 (ML COWLITZ CO)</t>
  </si>
  <si>
    <t>MIDWAY-BENTON NO 1 (ML)</t>
  </si>
  <si>
    <t>OSTRANDER-TROUTDALE NO 1 (ML MULTNOMAH CO)</t>
  </si>
  <si>
    <t>SCOOTENEY TAP TO MIDWAY-BENTON NO 1 (ML BENTON CO)</t>
  </si>
  <si>
    <t>T3BA'DAS TAP TO SHELTON-FAIRMONT NO 2 (MASON COUNTY PUD NO</t>
  </si>
  <si>
    <t>WAUNA-DRISCOLL NO 1</t>
  </si>
  <si>
    <t>WESTSIDE AVA-BELL NO 1 (SPOKANE CO)</t>
  </si>
  <si>
    <t>CATTLE CREEK-GOSHEN NO 1</t>
  </si>
  <si>
    <t>MCNARY-JONES CANYON NO 1</t>
  </si>
  <si>
    <t>LOLO SUBSTATION (NWE)</t>
  </si>
  <si>
    <t>KLONDIKE SCHOOLHOUSE SUBSTATION(BPA)</t>
  </si>
  <si>
    <t>HOOPER SPRINGS SUBSTATION</t>
  </si>
  <si>
    <t>KNIGHTS BRIDGE (CANBY UTILITY BOARD)</t>
  </si>
  <si>
    <t>T3BA'DAS SUBSTATION (MASON COUNTY PUD NO 1)</t>
  </si>
  <si>
    <t>TOPPENISH SUBSTATION (YAKIMA POWER)</t>
  </si>
  <si>
    <t>COCHRANE SUBSTATION</t>
  </si>
  <si>
    <t>Other Locations (allocated by direct station segmentation)</t>
  </si>
  <si>
    <t>Transmission Lines (allocated by direct line segmentation)</t>
  </si>
  <si>
    <t>Emergency Stock (allocatedby direct sub segmentation)</t>
  </si>
  <si>
    <t>CYRUS NOE  RADIO STATION</t>
  </si>
  <si>
    <t>ROSS MOBILE STORAGE</t>
  </si>
  <si>
    <t>*** FERC Account 353(1) Control, 391(2.2) Hardware, 391(3.2) Software, and 397(104,108) SCADA Communications</t>
  </si>
  <si>
    <t>SUBSTATION X</t>
  </si>
  <si>
    <t>Table 3.1</t>
  </si>
  <si>
    <t>Table 4.1</t>
  </si>
  <si>
    <r>
      <t xml:space="preserve">Generation </t>
    </r>
    <r>
      <rPr>
        <b/>
        <u val="single"/>
        <sz val="12"/>
        <rFont val="Times New Roman"/>
        <family val="1"/>
      </rPr>
      <t>Integration</t>
    </r>
  </si>
  <si>
    <r>
      <t xml:space="preserve">Southern </t>
    </r>
    <r>
      <rPr>
        <b/>
        <u val="single"/>
        <sz val="12"/>
        <rFont val="Times New Roman"/>
        <family val="1"/>
      </rPr>
      <t>Intertie</t>
    </r>
  </si>
  <si>
    <r>
      <t xml:space="preserve">Eastern </t>
    </r>
    <r>
      <rPr>
        <b/>
        <u val="single"/>
        <sz val="12"/>
        <rFont val="Times New Roman"/>
        <family val="1"/>
      </rPr>
      <t>Intertie</t>
    </r>
  </si>
  <si>
    <r>
      <t xml:space="preserve">Utility </t>
    </r>
    <r>
      <rPr>
        <b/>
        <u val="single"/>
        <sz val="12"/>
        <rFont val="Times New Roman"/>
        <family val="1"/>
      </rPr>
      <t>Delivery</t>
    </r>
  </si>
  <si>
    <r>
      <t xml:space="preserve">Segmented </t>
    </r>
    <r>
      <rPr>
        <b/>
        <u val="single"/>
        <sz val="12"/>
        <rFont val="Times New Roman"/>
        <family val="1"/>
      </rPr>
      <t>Total</t>
    </r>
  </si>
  <si>
    <r>
      <t xml:space="preserve">Ancillary </t>
    </r>
    <r>
      <rPr>
        <b/>
        <u val="single"/>
        <sz val="12"/>
        <rFont val="Times New Roman"/>
        <family val="1"/>
      </rPr>
      <t>Services</t>
    </r>
  </si>
  <si>
    <r>
      <t xml:space="preserve">Future Plant in Service Summary
</t>
    </r>
    <r>
      <rPr>
        <sz val="12"/>
        <rFont val="Times New Roman"/>
        <family val="1"/>
      </rPr>
      <t>from CIR Base Case, February 2014</t>
    </r>
  </si>
  <si>
    <r>
      <t xml:space="preserve">Table 3.2
Future Plant in Service Details
</t>
    </r>
    <r>
      <rPr>
        <sz val="14"/>
        <color theme="1"/>
        <rFont val="Times New Roman"/>
        <family val="1"/>
      </rPr>
      <t>($000)</t>
    </r>
  </si>
  <si>
    <t>FY 2018</t>
  </si>
  <si>
    <t>FY 2019</t>
  </si>
  <si>
    <t>Control Equipment (353.1, 391.2.2, 391.3.2)</t>
  </si>
  <si>
    <t>Un-segmented</t>
  </si>
  <si>
    <t>Ancillary Services</t>
  </si>
  <si>
    <t>JOHN DAY STATION SERVICE-JOHN DAY NO 1</t>
  </si>
  <si>
    <t>BELL-ADDY NO 1 ML SPOKANE CO</t>
  </si>
  <si>
    <t>BELL-ADDY NO 1 ML STEVENS CO</t>
  </si>
  <si>
    <t>BELL-BOUNDARY NO 1 (ML PEND OREILLE CO)</t>
  </si>
  <si>
    <t>BIG EDDY-KNIGHT NO 1 (ML KLICKTAT CO)</t>
  </si>
  <si>
    <t>BIG EDDY-KNIGHT NO 1 (ML WASON CO)</t>
  </si>
  <si>
    <t>BUCKLEY-MARION NO 1 (ML CLACKAMAS CO)</t>
  </si>
  <si>
    <t>BUCKLEY-MARION NO 1 (ML MARION CO)</t>
  </si>
  <si>
    <t>CANBY TAP TO MALIN-HILLTOP NO 1</t>
  </si>
  <si>
    <t>HARVALUM-BIG EDDY NO 1 (ML WASCO CO)</t>
  </si>
  <si>
    <t>KEELER-FOREST GROVE NO 1 ML WASINGTON CO</t>
  </si>
  <si>
    <t>LOWER MONUMENTAL-LITTLE GOOSE NO 1</t>
  </si>
  <si>
    <t>LOWER MONUMENTAL-LITTLE GOOSE NO 2</t>
  </si>
  <si>
    <t>LOWER MONUMENTAL-LITTLE GOOSE NO 2 (WALLA WALLA CO)</t>
  </si>
  <si>
    <t>MCNARY-MORROW FLAT NO 2</t>
  </si>
  <si>
    <t>NORTH BONNEVILLE-TROUTDALE NO 1</t>
  </si>
  <si>
    <t>NORTH BONNEVILLE-TROUTDALE NO 2</t>
  </si>
  <si>
    <t>SANTIAM SUBSTATION TRANSF BAY TAP TO SANTIAM-ALBANY NO 1</t>
  </si>
  <si>
    <t xml:space="preserve">BIG EDDY-KNIGHT NO 1 </t>
  </si>
  <si>
    <t>BECK ROAD SUBSTATION</t>
  </si>
  <si>
    <t>BELFAIR SUBSTATION(MASON CO PUD NO 3)</t>
  </si>
  <si>
    <t>BENSON SUBSTATION</t>
  </si>
  <si>
    <t>BENTON CITY SUBSTATION(BENTON CO PUD)</t>
  </si>
  <si>
    <t>JULIA STREET (KOOTENAI ELECTRIC COOPERATVIE)</t>
  </si>
  <si>
    <t>PAISLEY GEOTHERMAL PLANT METERING POINT</t>
  </si>
  <si>
    <t>WEST BURLEY SUBSTATION(UNITED ELEC COOP)</t>
  </si>
  <si>
    <t>MCPUD#3</t>
  </si>
  <si>
    <t>BELL-BOUNDARY FIBER SYSTEM</t>
  </si>
  <si>
    <t>SWAN VALLEY-SWAN VALLEY RS FIBER SYSTEM</t>
  </si>
  <si>
    <t>RUBY MOUNTAIN</t>
  </si>
  <si>
    <t>COWLITZ SUBSTATION</t>
  </si>
  <si>
    <t>TAFT PASSIVE REPEATER SITE</t>
  </si>
  <si>
    <t>LOPEZ ISLAND SUBSTATION (BPA)</t>
  </si>
  <si>
    <t>LOPEZ SUBSTATION (OPALCO)</t>
  </si>
  <si>
    <t>BIG EDDY-KNIGHT NO 1</t>
  </si>
  <si>
    <t xml:space="preserve">FRENCHTOWN SUBSTATION </t>
  </si>
  <si>
    <t>BP-18 Rate Case Final Proposal Multi-Segmented Facilities Summary</t>
  </si>
  <si>
    <t>BP-18 Rate Case Final Proposal Segmentation Details</t>
  </si>
  <si>
    <t>FY17</t>
  </si>
  <si>
    <t>FY18</t>
  </si>
  <si>
    <t>FY19</t>
  </si>
  <si>
    <t>I-5 CORRIDOR REINFORCEMENT PROJECT</t>
  </si>
  <si>
    <t>MONTANA TO NORTHWEST TRANSFER AREA</t>
  </si>
  <si>
    <t>SEATTLE TO PORTLAND TRANSFER AREA</t>
  </si>
  <si>
    <t>PUGET SOUND TO CANADA TRANSFER AREA</t>
  </si>
  <si>
    <t>SOUTHEAST IDAHO/NORTHWEST WYOMING AREA</t>
  </si>
  <si>
    <t xml:space="preserve">LONGVIEW AREA </t>
  </si>
  <si>
    <t>BURLEY/SOUTHERN IDAHO AREA</t>
  </si>
  <si>
    <t>CENTRAL OREGON AREA</t>
  </si>
  <si>
    <t>CENTRALIA/CHEHALIS AREA</t>
  </si>
  <si>
    <t>DE MOSS/FOSSIL AREA</t>
  </si>
  <si>
    <t>EUGENE AREA</t>
  </si>
  <si>
    <t>HOOD RIVER/THE DALLES AREA</t>
  </si>
  <si>
    <t>MID-COLUMBIA AREA</t>
  </si>
  <si>
    <t>NORTH IDAHO AREA</t>
  </si>
  <si>
    <t>NORTH OREGON COAST AREA</t>
  </si>
  <si>
    <t>OLYMPIC PENNINSULA AREA</t>
  </si>
  <si>
    <t>PORTLAND AREA</t>
  </si>
  <si>
    <t>SALEM/ALBANY AREA</t>
  </si>
  <si>
    <t>SEATTLE/TACOMA/OLYMPIC AREA</t>
  </si>
  <si>
    <t>SOUTH OREGON COAST AREA</t>
  </si>
  <si>
    <t>SOUTHWEST WASHINGTON COAST AREA</t>
  </si>
  <si>
    <t>SPOKANE/COLVILLE/BOUNDARY AREA</t>
  </si>
  <si>
    <t>TRI CITIES AREA</t>
  </si>
  <si>
    <t>VANCOUVER AREA</t>
  </si>
  <si>
    <t>PMUS FOR EXISTING WIND SITES</t>
  </si>
  <si>
    <t>MISC. FACILITIES NON-ELECTRIC - EXPAND</t>
  </si>
  <si>
    <t>MISC. SYSTEM REPLACEMENTS</t>
  </si>
  <si>
    <t xml:space="preserve">CC SYSTEMS INFASTRUCTURE </t>
  </si>
  <si>
    <t>ACCESS ROADS - SUSTAIN</t>
  </si>
  <si>
    <t>LAND RIGHTS - SUSTAIN</t>
  </si>
  <si>
    <t>SUSTAIN PROGRAM</t>
  </si>
  <si>
    <t>SUB DC - SUSTAIN</t>
  </si>
  <si>
    <t>SYSTEM TELECOMM - SUSTAIN</t>
  </si>
  <si>
    <t>LINES - RATING PROGRAM</t>
  </si>
  <si>
    <t>TEAP EQUIPMENT FLEET</t>
  </si>
  <si>
    <t>MISC NON-ELECTRIC FACILTIES</t>
  </si>
  <si>
    <t>SECURITY</t>
  </si>
  <si>
    <t>TS Program Indirect</t>
  </si>
  <si>
    <r>
      <t>Corporate Adjustments</t>
    </r>
    <r>
      <rPr>
        <b/>
        <sz val="12"/>
        <color rgb="FFFF0000"/>
        <rFont val="Times New Roman"/>
        <family val="1"/>
      </rPr>
      <t xml:space="preserve"> (G&amp;A Cap Distribution)</t>
    </r>
  </si>
  <si>
    <t>NORTHWEST MONTANA AREA</t>
  </si>
  <si>
    <t>ok</t>
  </si>
  <si>
    <t>Check</t>
  </si>
  <si>
    <t>check</t>
  </si>
  <si>
    <t>STRATEGIC INTEGRATION</t>
  </si>
  <si>
    <t>BPA Historical Operations and Maintenance (O&amp;M)
Fiscal years 2010 through 2016 (Seven Years)</t>
  </si>
  <si>
    <r>
      <t xml:space="preserve">Table 4.2
Historical Operation and Maintenance (O&amp;M) Expenses FY 2010 - FY 2016 (7 years)
</t>
    </r>
    <r>
      <rPr>
        <b/>
        <sz val="14"/>
        <color theme="1"/>
        <rFont val="Times New Roman"/>
        <family val="1"/>
      </rPr>
      <t>Total O&amp;M by category</t>
    </r>
    <r>
      <rPr>
        <b/>
        <sz val="16"/>
        <color theme="1"/>
        <rFont val="Times New Roman"/>
        <family val="1"/>
      </rPr>
      <t xml:space="preserve">
</t>
    </r>
    <r>
      <rPr>
        <sz val="12"/>
        <color theme="1"/>
        <rFont val="Times New Roman"/>
        <family val="1"/>
      </rPr>
      <t>($000)</t>
    </r>
  </si>
  <si>
    <t>BPA Segmented Investment, through Sept. 30, 2016</t>
  </si>
  <si>
    <t>BPA Investment Summary, through Sept. 30, 2016</t>
  </si>
  <si>
    <r>
      <t xml:space="preserve">Table 4.3
Historical Operation and Maintenance (O&amp;M) Expenses FY 2010 - FY 2016 (7 years)
</t>
    </r>
    <r>
      <rPr>
        <b/>
        <sz val="14"/>
        <rFont val="Times New Roman"/>
        <family val="1"/>
      </rPr>
      <t>Allocation of average historical O&amp;M to Lines, Substations, and Metering Locations</t>
    </r>
    <r>
      <rPr>
        <b/>
        <sz val="16"/>
        <rFont val="Times New Roman"/>
        <family val="1"/>
      </rPr>
      <t xml:space="preserve">
</t>
    </r>
    <r>
      <rPr>
        <sz val="13"/>
        <rFont val="Times New Roman"/>
        <family val="1"/>
      </rPr>
      <t>($000)</t>
    </r>
  </si>
  <si>
    <t>FRANKLIN-HATWAI FIBER SYSTEM (ML GARFILED CO)</t>
  </si>
  <si>
    <t xml:space="preserve">FRANKLIN-HATWAI FIBER SYSTEM </t>
  </si>
  <si>
    <t>FRANKLIN-HATWAI FIBER SYSTEM (ML WALLA WALLA CO)</t>
  </si>
  <si>
    <t>FRANKLIN-HATWAI FIBER SYSTEM (ML WHITMAN CO)</t>
  </si>
  <si>
    <t>FOSTER (INACTIVE)</t>
  </si>
  <si>
    <t>CAPE HORN(INACTIVE)</t>
  </si>
  <si>
    <t>CENTRALIA START UP(INACTIVE)</t>
  </si>
  <si>
    <t>APPLEWAY (INACTIVE)</t>
  </si>
  <si>
    <t>ARGENT(INACTIVE)</t>
  </si>
  <si>
    <t>COLUMBIA RIVER RANCH METERING POINT(INACTIVE)</t>
  </si>
  <si>
    <t>NEKITPE MAINTENANCE HEADQUARTERS</t>
  </si>
  <si>
    <t>PENDLETON-LAGRANDE (INACTIVE)</t>
  </si>
  <si>
    <t>CATTLE CREEK SWITCHING STATION</t>
  </si>
  <si>
    <t>KNIGHT SUBSTATION</t>
  </si>
  <si>
    <t>MORROW FLAT</t>
  </si>
  <si>
    <t>BOARDMAN-ALKALI NO 1</t>
  </si>
  <si>
    <t>EE CLOUSE SUBSTATION (KLICKITAT)</t>
  </si>
  <si>
    <t>MULLAN SUBSTATION (PGE)</t>
  </si>
  <si>
    <t>MUNRO SCHEDULING CENTER</t>
  </si>
  <si>
    <t xml:space="preserve">OLYMPIA-KITSAP NO 3 </t>
  </si>
  <si>
    <t>PHALEN GULCH SUBSTATION (PSE)</t>
  </si>
  <si>
    <t>RED MOUNTAIN SUB (BENTON REA)</t>
  </si>
  <si>
    <t xml:space="preserve">SNO-KING-SNOHOMISH FIBER SYSTEM </t>
  </si>
  <si>
    <t>BELL-BOUNDARY NO 1 (ML PEND OREILLE)</t>
  </si>
  <si>
    <t>BELL-BOUNDARY NO 1 (ML SPOKANE)</t>
  </si>
  <si>
    <t>BIG EDDY-KNIGHT NO 1 (ML KLICKITAT CO)</t>
  </si>
  <si>
    <t>GRAND COULEE-CRESTON NO 1 (GRANT CO)</t>
  </si>
  <si>
    <t>LOWER GRANITE-HATWAI NO 1 (NEZ PERCE CO)</t>
  </si>
  <si>
    <t>LOWER GRANITE-HATWAI NO 1 (WHITMAN CO)</t>
  </si>
  <si>
    <t>SACAJAWEA TAP TO LOWER MONUMENTAL</t>
  </si>
  <si>
    <t>DODGE JUNCTION SUBSTATION (PSE)</t>
  </si>
  <si>
    <t>HELENA AVENUE SUBSTATION</t>
  </si>
  <si>
    <t>NORTH SUBSTATION</t>
  </si>
  <si>
    <t>SHEPHERDS CENTRAL SUBSTATION</t>
  </si>
  <si>
    <t>SOUTH SUBSTATION</t>
  </si>
  <si>
    <t>WAHKIAKUM  SUBSTATION</t>
  </si>
  <si>
    <t>ALVEY-FAIRVIEW NO 1 (ML COOS CO)</t>
  </si>
  <si>
    <t>ALVEY-FAIRVIEW NO 1 (ML DOUGLAS CO)</t>
  </si>
  <si>
    <t>ALVEY-FAIRVIEW NO 1 (ML LANE CO)</t>
  </si>
  <si>
    <t>CENTRAL FERRY-LOWER MONUMENTAL NO 1</t>
  </si>
  <si>
    <t>CENTRAL FERRY-LOWER MONUMENTAL NO 1 (ML GARFIELD CO)</t>
  </si>
  <si>
    <t>CENTRAL FERRY-LOWER MONUMENTAL NO 1 (ML COLUMBIA CO)</t>
  </si>
  <si>
    <t>CENTRAL FERRY-LOWER MONUMENTAL NO 1 (ML WALLA WALLA CO)</t>
  </si>
  <si>
    <t>EAST ELLENSBURG TAP TO COLUMBIA-ELLENSBURG NO 1</t>
  </si>
  <si>
    <t>EAST ELLENSBURG TAP TO COLUMBIA-ELLENSBURG NO 1 (KITTITAS CO)</t>
  </si>
  <si>
    <t>FOREST GROVE-TILLAMOOK NO 1 (ML WASHINGTON COUNTY)</t>
  </si>
  <si>
    <t>FOREST GROVE-TILLAMOOK NO 1 (ML TILLAMOOK COUNTY)</t>
  </si>
  <si>
    <t xml:space="preserve">FOREST GROVE-TILLAMOOK NO 1 </t>
  </si>
  <si>
    <t>GRAND COULEE-CRESTON NO 1 (LINCOLN CO)</t>
  </si>
  <si>
    <t>LITTLE GOOSE-LOWER GRANITE NO 1</t>
  </si>
  <si>
    <t>MCNARY-MORROW FLAT NO 1</t>
  </si>
  <si>
    <t>MORROW FLAT-BOARDMAN NO 1</t>
  </si>
  <si>
    <t>MORROW FLAT-JONES CANYON NO 1</t>
  </si>
  <si>
    <t>OLYMPIA-KITSAP NO 3 ML MASON CO</t>
  </si>
  <si>
    <t>OLYMPIA-KITSAP NO 3 ML THURSTON CO</t>
  </si>
  <si>
    <t>SHELTON-FAIRMOUNT NO 1 (JEFFERSON CO)</t>
  </si>
  <si>
    <t>SHELTON-FAIRMOUNT NO 1 (MASON CO)</t>
  </si>
  <si>
    <t xml:space="preserve">SHULTZ-RAVER NO 4 </t>
  </si>
  <si>
    <t>WAUTOMA-KNIGHT NO 1</t>
  </si>
  <si>
    <t>Substation</t>
  </si>
  <si>
    <t>Line</t>
  </si>
  <si>
    <t>General Plant &amp; Ancillary</t>
  </si>
  <si>
    <t>SUB DC - UPGRADES &amp; ADDITIONS</t>
  </si>
  <si>
    <t>Lease Modification Costs</t>
  </si>
  <si>
    <r>
      <rPr>
        <b/>
        <sz val="12"/>
        <rFont val="Times New Roman"/>
        <family val="1"/>
      </rPr>
      <t xml:space="preserve">Generation </t>
    </r>
    <r>
      <rPr>
        <b/>
        <u val="single"/>
        <sz val="12"/>
        <rFont val="Times New Roman"/>
        <family val="1"/>
      </rPr>
      <t>Integration</t>
    </r>
  </si>
  <si>
    <r>
      <rPr>
        <b/>
        <sz val="12"/>
        <rFont val="Times New Roman"/>
        <family val="1"/>
      </rPr>
      <t xml:space="preserve">Southern </t>
    </r>
    <r>
      <rPr>
        <b/>
        <u val="single"/>
        <sz val="12"/>
        <rFont val="Times New Roman"/>
        <family val="1"/>
      </rPr>
      <t>Intertie</t>
    </r>
  </si>
  <si>
    <r>
      <rPr>
        <b/>
        <sz val="12"/>
        <rFont val="Times New Roman"/>
        <family val="1"/>
      </rPr>
      <t xml:space="preserve">Eastern </t>
    </r>
    <r>
      <rPr>
        <b/>
        <u val="single"/>
        <sz val="12"/>
        <rFont val="Times New Roman"/>
        <family val="1"/>
      </rPr>
      <t>Intertie</t>
    </r>
  </si>
  <si>
    <r>
      <rPr>
        <b/>
        <sz val="12"/>
        <rFont val="Times New Roman"/>
        <family val="1"/>
      </rPr>
      <t xml:space="preserve">Utility </t>
    </r>
    <r>
      <rPr>
        <b/>
        <u val="single"/>
        <sz val="12"/>
        <rFont val="Times New Roman"/>
        <family val="1"/>
      </rPr>
      <t>Delivery</t>
    </r>
  </si>
  <si>
    <r>
      <t xml:space="preserve">Table 5
</t>
    </r>
    <r>
      <rPr>
        <b/>
        <sz val="14"/>
        <rFont val="Times New Roman"/>
        <family val="1"/>
      </rPr>
      <t xml:space="preserve">U.S. Army Corps of Engineers and U.S. Bureau of Reclamation Project Segmentation
</t>
    </r>
    <r>
      <rPr>
        <sz val="12"/>
        <rFont val="Times New Roman"/>
        <family val="1"/>
      </rPr>
      <t>based on FY 2015 BOR/COE records (included in Gen Inputs Settlement)</t>
    </r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</si>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</sst>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_);[Red]\(#,##0\);\-"/>
    <numFmt numFmtId="166" formatCode="#,##0,_);\(#,##0,\)"/>
    <numFmt numFmtId="167" formatCode="#,##0,_);\(#,##0,\);\-"/>
    <numFmt numFmtId="168" formatCode="#,##0.0_);\(#,##0.0\)"/>
    <numFmt numFmtId="169" formatCode="_(* #,##0_);_(* \(#,##0\);_(* &quot;-&quot;??_);_(@_)"/>
    <numFmt numFmtId="170" formatCode="0.0"/>
  </numFmts>
  <fonts count="34">
    <font>
      <sz val="1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2007B9"/>
      <name val="Arial"/>
      <family val="2"/>
    </font>
    <font>
      <sz val="10"/>
      <color theme="6" tint="0.39998000860214233"/>
      <name val="Times New Roman"/>
      <family val="1"/>
    </font>
    <font>
      <sz val="13"/>
      <color theme="3" tint="0.39998000860214233"/>
      <name val="Times New Roman"/>
      <family val="1"/>
    </font>
    <font>
      <u val="single"/>
      <sz val="13"/>
      <name val="Times New Roman"/>
      <family val="1"/>
    </font>
    <font>
      <sz val="10"/>
      <name val="Arial Unicode MS"/>
      <family val="2"/>
    </font>
    <font>
      <sz val="10"/>
      <color rgb="FFBE1268"/>
      <name val="Calibri"/>
      <family val="2"/>
      <scheme val="minor"/>
    </font>
    <font>
      <sz val="10"/>
      <name val="Calibri"/>
      <family val="2"/>
      <scheme val="minor"/>
    </font>
    <font>
      <sz val="14"/>
      <color rgb="FF000000"/>
      <name val="Times New Roman"/>
      <family val="2"/>
    </font>
    <font>
      <sz val="14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double"/>
      <bottom style="medium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thin"/>
      <bottom/>
    </border>
    <border>
      <left/>
      <right style="thin"/>
      <top style="thin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 style="thin"/>
      <right/>
      <top style="double"/>
      <bottom style="hair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double"/>
      <right style="double"/>
      <top style="hair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/>
      <top style="hair"/>
      <bottom style="hair"/>
    </border>
    <border>
      <left style="double"/>
      <right style="double"/>
      <top/>
      <bottom/>
    </border>
    <border>
      <left style="double"/>
      <right/>
      <top style="hair"/>
      <bottom style="double"/>
    </border>
    <border>
      <left style="thin"/>
      <right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11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37" fontId="12" fillId="0" borderId="0" xfId="0" applyNumberFormat="1" applyFont="1" applyFill="1" applyAlignment="1">
      <alignment vertical="center"/>
    </xf>
    <xf numFmtId="9" fontId="1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7" fontId="11" fillId="0" borderId="0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37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11" fillId="0" borderId="2" xfId="0" applyNumberFormat="1" applyFont="1" applyBorder="1" applyAlignment="1">
      <alignment vertical="center"/>
    </xf>
    <xf numFmtId="37" fontId="11" fillId="0" borderId="3" xfId="0" applyNumberFormat="1" applyFont="1" applyBorder="1" applyAlignment="1">
      <alignment vertical="center"/>
    </xf>
    <xf numFmtId="37" fontId="11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Fill="1" applyAlignment="1">
      <alignment horizontal="center" vertical="center"/>
    </xf>
    <xf numFmtId="37" fontId="11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2" borderId="0" xfId="0" applyFont="1" applyFill="1"/>
    <xf numFmtId="0" fontId="3" fillId="3" borderId="0" xfId="0" applyFont="1" applyFill="1"/>
    <xf numFmtId="3" fontId="3" fillId="3" borderId="0" xfId="0" applyNumberFormat="1" applyFont="1" applyFill="1"/>
    <xf numFmtId="0" fontId="11" fillId="3" borderId="0" xfId="0" applyFont="1" applyFill="1"/>
    <xf numFmtId="0" fontId="11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 indent="1"/>
    </xf>
    <xf numFmtId="0" fontId="14" fillId="2" borderId="0" xfId="0" applyFont="1" applyFill="1" applyBorder="1" applyAlignment="1">
      <alignment horizontal="right"/>
    </xf>
    <xf numFmtId="0" fontId="3" fillId="3" borderId="0" xfId="0" applyFont="1" applyFill="1" applyBorder="1"/>
    <xf numFmtId="164" fontId="3" fillId="3" borderId="0" xfId="0" applyNumberFormat="1" applyFont="1" applyFill="1"/>
    <xf numFmtId="0" fontId="4" fillId="2" borderId="0" xfId="0" applyFont="1" applyFill="1" applyBorder="1"/>
    <xf numFmtId="166" fontId="4" fillId="2" borderId="0" xfId="0" applyNumberFormat="1" applyFont="1" applyFill="1" applyBorder="1"/>
    <xf numFmtId="0" fontId="4" fillId="2" borderId="0" xfId="0" applyFont="1" applyFill="1"/>
    <xf numFmtId="3" fontId="11" fillId="3" borderId="0" xfId="0" applyNumberFormat="1" applyFont="1" applyFill="1"/>
    <xf numFmtId="166" fontId="3" fillId="3" borderId="0" xfId="0" applyNumberFormat="1" applyFont="1" applyFill="1"/>
    <xf numFmtId="0" fontId="5" fillId="2" borderId="0" xfId="0" applyFont="1" applyFill="1" applyBorder="1" applyAlignment="1">
      <alignment horizontal="left" indent="1"/>
    </xf>
    <xf numFmtId="166" fontId="5" fillId="2" borderId="2" xfId="0" applyNumberFormat="1" applyFont="1" applyFill="1" applyBorder="1"/>
    <xf numFmtId="40" fontId="3" fillId="3" borderId="0" xfId="0" applyNumberFormat="1" applyFont="1" applyFill="1"/>
    <xf numFmtId="0" fontId="15" fillId="3" borderId="0" xfId="0" applyFont="1" applyFill="1"/>
    <xf numFmtId="0" fontId="14" fillId="2" borderId="0" xfId="0" applyFont="1" applyFill="1" applyBorder="1"/>
    <xf numFmtId="0" fontId="14" fillId="2" borderId="0" xfId="0" applyFont="1" applyFill="1" applyAlignment="1">
      <alignment horizontal="right"/>
    </xf>
    <xf numFmtId="0" fontId="11" fillId="2" borderId="0" xfId="0" applyFont="1" applyFill="1" applyAlignment="1">
      <alignment horizontal="left" indent="1"/>
    </xf>
    <xf numFmtId="3" fontId="3" fillId="3" borderId="0" xfId="0" applyNumberFormat="1" applyFont="1" applyFill="1" applyAlignment="1">
      <alignment vertical="top"/>
    </xf>
    <xf numFmtId="0" fontId="4" fillId="2" borderId="0" xfId="0" applyFont="1" applyFill="1" applyBorder="1" applyAlignment="1">
      <alignment horizontal="left" indent="1"/>
    </xf>
    <xf numFmtId="166" fontId="4" fillId="2" borderId="0" xfId="0" applyNumberFormat="1" applyFont="1" applyFill="1"/>
    <xf numFmtId="166" fontId="3" fillId="2" borderId="0" xfId="0" applyNumberFormat="1" applyFont="1" applyFill="1"/>
    <xf numFmtId="0" fontId="5" fillId="2" borderId="0" xfId="0" applyFont="1" applyFill="1" applyAlignment="1">
      <alignment horizontal="left" indent="2"/>
    </xf>
    <xf numFmtId="166" fontId="3" fillId="2" borderId="0" xfId="0" applyNumberFormat="1" applyFont="1" applyFill="1" applyBorder="1"/>
    <xf numFmtId="0" fontId="4" fillId="2" borderId="0" xfId="0" applyFont="1" applyFill="1" applyAlignment="1">
      <alignment horizontal="left" indent="1"/>
    </xf>
    <xf numFmtId="0" fontId="5" fillId="2" borderId="0" xfId="0" applyFont="1" applyFill="1" applyBorder="1" applyAlignment="1">
      <alignment horizontal="left" indent="2"/>
    </xf>
    <xf numFmtId="166" fontId="11" fillId="2" borderId="0" xfId="0" applyNumberFormat="1" applyFont="1" applyFill="1" applyBorder="1"/>
    <xf numFmtId="40" fontId="3" fillId="2" borderId="0" xfId="0" applyNumberFormat="1" applyFont="1" applyFill="1"/>
    <xf numFmtId="166" fontId="5" fillId="2" borderId="0" xfId="0" applyNumberFormat="1" applyFont="1" applyFill="1" applyBorder="1"/>
    <xf numFmtId="0" fontId="3" fillId="3" borderId="0" xfId="0" applyFont="1" applyFill="1" applyAlignment="1">
      <alignment horizontal="left" indent="1"/>
    </xf>
    <xf numFmtId="0" fontId="11" fillId="0" borderId="0" xfId="0" applyFont="1" applyAlignment="1">
      <alignment horizontal="left"/>
    </xf>
    <xf numFmtId="39" fontId="11" fillId="0" borderId="0" xfId="0" applyNumberFormat="1" applyFont="1" applyFill="1" applyBorder="1"/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0" applyFont="1" applyBorder="1"/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indent="1"/>
    </xf>
    <xf numFmtId="167" fontId="5" fillId="2" borderId="0" xfId="0" applyNumberFormat="1" applyFont="1" applyFill="1" applyBorder="1"/>
    <xf numFmtId="164" fontId="3" fillId="2" borderId="0" xfId="0" applyNumberFormat="1" applyFont="1" applyFill="1"/>
    <xf numFmtId="0" fontId="5" fillId="2" borderId="0" xfId="0" applyFont="1" applyFill="1" applyAlignment="1">
      <alignment horizontal="left"/>
    </xf>
    <xf numFmtId="167" fontId="4" fillId="2" borderId="0" xfId="0" applyNumberFormat="1" applyFont="1" applyFill="1"/>
    <xf numFmtId="167" fontId="5" fillId="2" borderId="0" xfId="0" applyNumberFormat="1" applyFont="1" applyFill="1"/>
    <xf numFmtId="0" fontId="4" fillId="2" borderId="0" xfId="0" applyFont="1" applyFill="1" applyAlignment="1">
      <alignment horizontal="left" indent="2"/>
    </xf>
    <xf numFmtId="167" fontId="5" fillId="2" borderId="2" xfId="0" applyNumberFormat="1" applyFont="1" applyFill="1" applyBorder="1"/>
    <xf numFmtId="0" fontId="4" fillId="2" borderId="0" xfId="0" applyFont="1" applyFill="1" applyAlignment="1">
      <alignment horizontal="left"/>
    </xf>
    <xf numFmtId="167" fontId="4" fillId="2" borderId="0" xfId="0" applyNumberFormat="1" applyFont="1" applyFill="1" applyBorder="1"/>
    <xf numFmtId="0" fontId="5" fillId="2" borderId="0" xfId="0" applyFont="1" applyFill="1"/>
    <xf numFmtId="164" fontId="4" fillId="2" borderId="0" xfId="0" applyNumberFormat="1" applyFont="1" applyFill="1"/>
    <xf numFmtId="165" fontId="11" fillId="2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67" fontId="4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/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5" fontId="11" fillId="0" borderId="0" xfId="0" applyNumberFormat="1" applyFont="1" applyFill="1"/>
    <xf numFmtId="0" fontId="5" fillId="0" borderId="0" xfId="0" applyFont="1" applyFill="1" applyAlignment="1">
      <alignment horizontal="left"/>
    </xf>
    <xf numFmtId="167" fontId="4" fillId="0" borderId="0" xfId="0" applyNumberFormat="1" applyFont="1" applyFill="1"/>
    <xf numFmtId="167" fontId="5" fillId="0" borderId="0" xfId="0" applyNumberFormat="1" applyFont="1" applyFill="1"/>
    <xf numFmtId="164" fontId="3" fillId="0" borderId="0" xfId="0" applyNumberFormat="1" applyFont="1" applyFill="1"/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65" fontId="1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4" borderId="0" xfId="21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4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167" fontId="5" fillId="0" borderId="4" xfId="21" applyNumberFormat="1" applyFont="1" applyFill="1" applyBorder="1" applyAlignment="1">
      <alignment vertical="center"/>
      <protection/>
    </xf>
    <xf numFmtId="167" fontId="5" fillId="0" borderId="5" xfId="21" applyNumberFormat="1" applyFont="1" applyFill="1" applyBorder="1" applyAlignment="1">
      <alignment vertical="center"/>
      <protection/>
    </xf>
    <xf numFmtId="0" fontId="11" fillId="2" borderId="0" xfId="0" applyFont="1" applyFill="1" applyAlignment="1">
      <alignment horizontal="center" vertical="center"/>
    </xf>
    <xf numFmtId="167" fontId="8" fillId="2" borderId="0" xfId="0" applyNumberFormat="1" applyFont="1" applyFill="1" applyAlignment="1">
      <alignment vertical="center"/>
    </xf>
    <xf numFmtId="10" fontId="7" fillId="2" borderId="0" xfId="0" applyNumberFormat="1" applyFont="1" applyFill="1" applyAlignment="1">
      <alignment vertical="center"/>
    </xf>
    <xf numFmtId="167" fontId="7" fillId="2" borderId="0" xfId="0" applyNumberFormat="1" applyFont="1" applyFill="1" applyAlignment="1">
      <alignment vertical="center"/>
    </xf>
    <xf numFmtId="167" fontId="7" fillId="2" borderId="0" xfId="0" applyNumberFormat="1" applyFont="1" applyFill="1" applyBorder="1" applyAlignment="1">
      <alignment vertical="center"/>
    </xf>
    <xf numFmtId="167" fontId="8" fillId="2" borderId="2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67" fontId="4" fillId="2" borderId="0" xfId="0" applyNumberFormat="1" applyFont="1" applyFill="1" applyBorder="1" applyAlignment="1">
      <alignment vertical="center"/>
    </xf>
    <xf numFmtId="0" fontId="16" fillId="4" borderId="0" xfId="21" applyFont="1" applyFill="1">
      <alignment/>
      <protection/>
    </xf>
    <xf numFmtId="0" fontId="16" fillId="4" borderId="0" xfId="21" applyFont="1" applyFill="1" applyAlignment="1">
      <alignment horizontal="center"/>
      <protection/>
    </xf>
    <xf numFmtId="0" fontId="16" fillId="0" borderId="0" xfId="21" applyFont="1">
      <alignment/>
      <protection/>
    </xf>
    <xf numFmtId="0" fontId="4" fillId="4" borderId="0" xfId="21" applyFont="1" applyFill="1" applyBorder="1" applyAlignment="1">
      <alignment horizontal="center"/>
      <protection/>
    </xf>
    <xf numFmtId="0" fontId="14" fillId="4" borderId="0" xfId="21" applyFont="1" applyFill="1" applyBorder="1" applyAlignment="1">
      <alignment horizontal="right" indent="1"/>
      <protection/>
    </xf>
    <xf numFmtId="0" fontId="14" fillId="4" borderId="0" xfId="21" applyFont="1" applyFill="1" applyBorder="1" applyAlignment="1">
      <alignment horizontal="center"/>
      <protection/>
    </xf>
    <xf numFmtId="0" fontId="16" fillId="4" borderId="0" xfId="21" applyFont="1" applyFill="1" applyAlignment="1">
      <alignment vertical="center"/>
      <protection/>
    </xf>
    <xf numFmtId="0" fontId="16" fillId="4" borderId="0" xfId="21" applyFont="1" applyFill="1" applyAlignment="1">
      <alignment horizontal="center" vertical="center"/>
      <protection/>
    </xf>
    <xf numFmtId="0" fontId="21" fillId="4" borderId="0" xfId="21" applyFont="1" applyFill="1" applyAlignment="1">
      <alignment horizontal="left" vertical="center"/>
      <protection/>
    </xf>
    <xf numFmtId="0" fontId="16" fillId="0" borderId="0" xfId="21" applyFont="1" applyAlignment="1">
      <alignment vertical="center"/>
      <protection/>
    </xf>
    <xf numFmtId="0" fontId="22" fillId="4" borderId="0" xfId="21" applyFont="1" applyFill="1" applyAlignment="1">
      <alignment horizontal="center" vertical="center"/>
      <protection/>
    </xf>
    <xf numFmtId="0" fontId="4" fillId="4" borderId="0" xfId="21" applyFont="1" applyFill="1" applyBorder="1" applyAlignment="1">
      <alignment horizontal="left" vertical="center"/>
      <protection/>
    </xf>
    <xf numFmtId="166" fontId="8" fillId="4" borderId="0" xfId="21" applyNumberFormat="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left" vertical="center"/>
      <protection/>
    </xf>
    <xf numFmtId="37" fontId="7" fillId="4" borderId="0" xfId="21" applyNumberFormat="1" applyFont="1" applyFill="1" applyAlignment="1">
      <alignment horizontal="center" vertical="center"/>
      <protection/>
    </xf>
    <xf numFmtId="0" fontId="23" fillId="4" borderId="0" xfId="21" applyFont="1" applyFill="1" applyAlignment="1">
      <alignment horizontal="center"/>
      <protection/>
    </xf>
    <xf numFmtId="0" fontId="5" fillId="4" borderId="0" xfId="21" applyFont="1" applyFill="1" applyBorder="1" applyAlignment="1">
      <alignment horizontal="left"/>
      <protection/>
    </xf>
    <xf numFmtId="166" fontId="5" fillId="4" borderId="0" xfId="21" applyNumberFormat="1" applyFont="1" applyFill="1" applyBorder="1">
      <alignment/>
      <protection/>
    </xf>
    <xf numFmtId="0" fontId="16" fillId="0" borderId="0" xfId="21" applyFont="1" applyAlignment="1">
      <alignment horizontal="center"/>
      <protection/>
    </xf>
    <xf numFmtId="0" fontId="4" fillId="4" borderId="0" xfId="21" applyFont="1" applyFill="1">
      <alignment/>
      <protection/>
    </xf>
    <xf numFmtId="0" fontId="4" fillId="4" borderId="0" xfId="21" applyFont="1" applyFill="1" applyAlignment="1">
      <alignment horizontal="center"/>
      <protection/>
    </xf>
    <xf numFmtId="0" fontId="4" fillId="0" borderId="0" xfId="21" applyFont="1">
      <alignment/>
      <protection/>
    </xf>
    <xf numFmtId="0" fontId="5" fillId="4" borderId="0" xfId="21" applyFont="1" applyFill="1" applyAlignment="1">
      <alignment horizontal="center"/>
      <protection/>
    </xf>
    <xf numFmtId="0" fontId="19" fillId="4" borderId="0" xfId="21" applyFont="1" applyFill="1" applyAlignment="1">
      <alignment horizontal="center" wrapText="1"/>
      <protection/>
    </xf>
    <xf numFmtId="0" fontId="14" fillId="4" borderId="0" xfId="21" applyFont="1" applyFill="1" applyAlignment="1">
      <alignment horizontal="left"/>
      <protection/>
    </xf>
    <xf numFmtId="37" fontId="14" fillId="4" borderId="0" xfId="21" applyNumberFormat="1" applyFont="1" applyFill="1" applyAlignment="1">
      <alignment horizontal="right"/>
      <protection/>
    </xf>
    <xf numFmtId="37" fontId="14" fillId="4" borderId="0" xfId="21" applyNumberFormat="1" applyFont="1" applyFill="1" applyAlignment="1">
      <alignment horizontal="right" indent="1"/>
      <protection/>
    </xf>
    <xf numFmtId="0" fontId="11" fillId="4" borderId="0" xfId="21" applyFont="1" applyFill="1" applyAlignment="1">
      <alignment horizontal="center" vertical="center"/>
      <protection/>
    </xf>
    <xf numFmtId="0" fontId="5" fillId="4" borderId="0" xfId="21" applyFont="1" applyFill="1" applyBorder="1" applyAlignment="1">
      <alignment horizontal="left" vertical="center" indent="1"/>
      <protection/>
    </xf>
    <xf numFmtId="0" fontId="12" fillId="4" borderId="0" xfId="21" applyFont="1" applyFill="1" applyAlignment="1">
      <alignment/>
      <protection/>
    </xf>
    <xf numFmtId="0" fontId="5" fillId="4" borderId="0" xfId="21" applyFont="1" applyFill="1" applyBorder="1">
      <alignment/>
      <protection/>
    </xf>
    <xf numFmtId="0" fontId="12" fillId="4" borderId="0" xfId="21" applyFont="1" applyFill="1" applyBorder="1">
      <alignment/>
      <protection/>
    </xf>
    <xf numFmtId="0" fontId="4" fillId="0" borderId="0" xfId="21" applyFont="1" applyAlignment="1">
      <alignment horizontal="center"/>
      <protection/>
    </xf>
    <xf numFmtId="37" fontId="4" fillId="0" borderId="0" xfId="0" applyNumberFormat="1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37" fontId="4" fillId="0" borderId="6" xfId="0" applyNumberFormat="1" applyFont="1" applyFill="1" applyBorder="1" applyAlignment="1">
      <alignment vertical="center"/>
    </xf>
    <xf numFmtId="37" fontId="3" fillId="0" borderId="6" xfId="0" applyNumberFormat="1" applyFont="1" applyFill="1" applyBorder="1" applyAlignment="1">
      <alignment vertical="center"/>
    </xf>
    <xf numFmtId="37" fontId="4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37" fontId="4" fillId="0" borderId="6" xfId="0" applyNumberFormat="1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vertical="center"/>
    </xf>
    <xf numFmtId="166" fontId="8" fillId="4" borderId="6" xfId="21" applyNumberFormat="1" applyFont="1" applyFill="1" applyBorder="1" applyAlignment="1">
      <alignment vertical="center"/>
      <protection/>
    </xf>
    <xf numFmtId="166" fontId="8" fillId="4" borderId="2" xfId="21" applyNumberFormat="1" applyFont="1" applyFill="1" applyBorder="1" applyAlignment="1">
      <alignment vertical="center"/>
      <protection/>
    </xf>
    <xf numFmtId="166" fontId="5" fillId="0" borderId="7" xfId="0" applyNumberFormat="1" applyFont="1" applyFill="1" applyBorder="1"/>
    <xf numFmtId="166" fontId="5" fillId="0" borderId="2" xfId="0" applyNumberFormat="1" applyFont="1" applyFill="1" applyBorder="1"/>
    <xf numFmtId="166" fontId="4" fillId="0" borderId="0" xfId="0" applyNumberFormat="1" applyFont="1" applyFill="1" applyBorder="1"/>
    <xf numFmtId="166" fontId="4" fillId="5" borderId="8" xfId="0" applyNumberFormat="1" applyFont="1" applyFill="1" applyBorder="1"/>
    <xf numFmtId="166" fontId="4" fillId="5" borderId="9" xfId="0" applyNumberFormat="1" applyFont="1" applyFill="1" applyBorder="1"/>
    <xf numFmtId="166" fontId="4" fillId="5" borderId="0" xfId="0" applyNumberFormat="1" applyFont="1" applyFill="1" applyBorder="1"/>
    <xf numFmtId="166" fontId="4" fillId="4" borderId="0" xfId="0" applyNumberFormat="1" applyFont="1" applyFill="1" applyBorder="1"/>
    <xf numFmtId="0" fontId="4" fillId="4" borderId="0" xfId="0" applyFont="1" applyFill="1"/>
    <xf numFmtId="166" fontId="5" fillId="4" borderId="2" xfId="0" applyNumberFormat="1" applyFont="1" applyFill="1" applyBorder="1"/>
    <xf numFmtId="166" fontId="5" fillId="4" borderId="0" xfId="0" applyNumberFormat="1" applyFont="1" applyFill="1" applyBorder="1"/>
    <xf numFmtId="167" fontId="4" fillId="4" borderId="0" xfId="0" applyNumberFormat="1" applyFont="1" applyFill="1" applyBorder="1"/>
    <xf numFmtId="167" fontId="7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/>
    </xf>
    <xf numFmtId="0" fontId="11" fillId="4" borderId="0" xfId="0" applyFont="1" applyFill="1"/>
    <xf numFmtId="37" fontId="11" fillId="4" borderId="0" xfId="0" applyNumberFormat="1" applyFont="1" applyFill="1" applyAlignment="1">
      <alignment horizontal="center"/>
    </xf>
    <xf numFmtId="37" fontId="11" fillId="4" borderId="0" xfId="0" applyNumberFormat="1" applyFont="1" applyFill="1" applyAlignment="1">
      <alignment horizontal="right" indent="1"/>
    </xf>
    <xf numFmtId="9" fontId="11" fillId="4" borderId="0" xfId="0" applyNumberFormat="1" applyFont="1" applyFill="1" applyAlignment="1">
      <alignment horizontal="center"/>
    </xf>
    <xf numFmtId="164" fontId="0" fillId="0" borderId="0" xfId="0" applyNumberFormat="1" applyFont="1"/>
    <xf numFmtId="164" fontId="25" fillId="0" borderId="0" xfId="0" applyNumberFormat="1" applyFont="1"/>
    <xf numFmtId="169" fontId="3" fillId="0" borderId="0" xfId="18" applyNumberFormat="1" applyFont="1"/>
    <xf numFmtId="169" fontId="3" fillId="0" borderId="0" xfId="18" applyNumberFormat="1" applyFont="1" applyAlignment="1">
      <alignment horizontal="right"/>
    </xf>
    <xf numFmtId="169" fontId="3" fillId="0" borderId="0" xfId="18" applyNumberFormat="1" applyFont="1" applyFill="1" applyAlignment="1">
      <alignment vertical="center"/>
    </xf>
    <xf numFmtId="169" fontId="3" fillId="0" borderId="0" xfId="18" applyNumberFormat="1" applyFont="1" applyAlignment="1">
      <alignment vertical="center"/>
    </xf>
    <xf numFmtId="169" fontId="0" fillId="0" borderId="0" xfId="18" applyNumberFormat="1" applyFont="1"/>
    <xf numFmtId="9" fontId="3" fillId="0" borderId="0" xfId="15" applyFont="1" applyAlignment="1">
      <alignment vertical="center"/>
    </xf>
    <xf numFmtId="43" fontId="3" fillId="0" borderId="0" xfId="18" applyFont="1" applyAlignment="1">
      <alignment vertical="center"/>
    </xf>
    <xf numFmtId="0" fontId="11" fillId="0" borderId="10" xfId="0" applyFont="1" applyFill="1" applyBorder="1" applyAlignment="1">
      <alignment horizontal="center"/>
    </xf>
    <xf numFmtId="37" fontId="11" fillId="0" borderId="10" xfId="0" applyNumberFormat="1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/>
    <xf numFmtId="0" fontId="3" fillId="0" borderId="0" xfId="0" applyFont="1" applyAlignment="1" quotePrefix="1">
      <alignment vertical="center"/>
    </xf>
    <xf numFmtId="167" fontId="4" fillId="0" borderId="0" xfId="24" applyNumberFormat="1" applyFont="1" applyFill="1" applyAlignment="1">
      <alignment vertical="center"/>
      <protection/>
    </xf>
    <xf numFmtId="167" fontId="5" fillId="0" borderId="0" xfId="24" applyNumberFormat="1" applyFont="1" applyFill="1" applyAlignment="1">
      <alignment vertical="center"/>
      <protection/>
    </xf>
    <xf numFmtId="0" fontId="3" fillId="0" borderId="0" xfId="24" applyFont="1" applyFill="1" applyAlignment="1">
      <alignment vertical="center"/>
      <protection/>
    </xf>
    <xf numFmtId="0" fontId="5" fillId="0" borderId="0" xfId="24" applyFont="1" applyFill="1" applyBorder="1" applyAlignment="1">
      <alignment horizontal="center" vertical="center" wrapText="1"/>
      <protection/>
    </xf>
    <xf numFmtId="0" fontId="5" fillId="0" borderId="0" xfId="24" applyFont="1" applyFill="1" applyAlignment="1">
      <alignment horizontal="center" vertical="center" wrapText="1"/>
      <protection/>
    </xf>
    <xf numFmtId="0" fontId="0" fillId="0" borderId="0" xfId="24" applyFill="1">
      <alignment/>
      <protection/>
    </xf>
    <xf numFmtId="167" fontId="5" fillId="0" borderId="11" xfId="21" applyNumberFormat="1" applyFont="1" applyFill="1" applyBorder="1" applyAlignment="1">
      <alignment vertical="center"/>
      <protection/>
    </xf>
    <xf numFmtId="167" fontId="3" fillId="0" borderId="0" xfId="0" applyNumberFormat="1" applyFont="1"/>
    <xf numFmtId="167" fontId="3" fillId="0" borderId="0" xfId="0" applyNumberFormat="1" applyFont="1" applyAlignment="1">
      <alignment vertical="center"/>
    </xf>
    <xf numFmtId="166" fontId="27" fillId="5" borderId="0" xfId="21" applyNumberFormat="1" applyFont="1" applyFill="1" applyBorder="1" applyAlignment="1">
      <alignment vertical="center"/>
      <protection/>
    </xf>
    <xf numFmtId="166" fontId="4" fillId="5" borderId="0" xfId="0" applyNumberFormat="1" applyFont="1" applyFill="1"/>
    <xf numFmtId="167" fontId="4" fillId="5" borderId="0" xfId="0" applyNumberFormat="1" applyFont="1" applyFill="1"/>
    <xf numFmtId="167" fontId="4" fillId="5" borderId="0" xfId="0" applyNumberFormat="1" applyFont="1" applyFill="1" applyBorder="1"/>
    <xf numFmtId="0" fontId="3" fillId="6" borderId="0" xfId="0" applyFont="1" applyFill="1"/>
    <xf numFmtId="4" fontId="0" fillId="7" borderId="0" xfId="0" applyNumberFormat="1" applyFill="1"/>
    <xf numFmtId="170" fontId="3" fillId="0" borderId="0" xfId="0" applyNumberFormat="1" applyFont="1"/>
    <xf numFmtId="167" fontId="7" fillId="5" borderId="0" xfId="0" applyNumberFormat="1" applyFont="1" applyFill="1" applyAlignment="1">
      <alignment vertical="center"/>
    </xf>
    <xf numFmtId="166" fontId="7" fillId="5" borderId="0" xfId="21" applyNumberFormat="1" applyFont="1" applyFill="1" applyBorder="1" applyAlignment="1">
      <alignment vertical="center"/>
      <protection/>
    </xf>
    <xf numFmtId="44" fontId="3" fillId="3" borderId="0" xfId="16" applyFont="1" applyFill="1"/>
    <xf numFmtId="166" fontId="16" fillId="0" borderId="0" xfId="21" applyNumberFormat="1" applyFont="1" applyAlignment="1">
      <alignment vertical="center"/>
      <protection/>
    </xf>
    <xf numFmtId="166" fontId="4" fillId="0" borderId="0" xfId="21" applyNumberFormat="1" applyFont="1" applyAlignment="1">
      <alignment vertical="center"/>
      <protection/>
    </xf>
    <xf numFmtId="164" fontId="3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vertical="center"/>
    </xf>
    <xf numFmtId="0" fontId="13" fillId="0" borderId="0" xfId="24" applyFont="1" applyFill="1" applyAlignment="1">
      <alignment horizontal="center" vertical="center"/>
      <protection/>
    </xf>
    <xf numFmtId="167" fontId="4" fillId="0" borderId="12" xfId="21" applyNumberFormat="1" applyFont="1" applyFill="1" applyBorder="1" applyAlignment="1">
      <alignment vertical="center"/>
      <protection/>
    </xf>
    <xf numFmtId="167" fontId="4" fillId="0" borderId="13" xfId="21" applyNumberFormat="1" applyFont="1" applyFill="1" applyBorder="1" applyAlignment="1">
      <alignment vertical="center"/>
      <protection/>
    </xf>
    <xf numFmtId="0" fontId="5" fillId="2" borderId="0" xfId="0" applyFont="1" applyFill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Fill="1" applyAlignment="1">
      <alignment horizontal="center"/>
    </xf>
    <xf numFmtId="167" fontId="4" fillId="0" borderId="14" xfId="21" applyNumberFormat="1" applyFont="1" applyFill="1" applyBorder="1" applyAlignment="1">
      <alignment vertical="center"/>
      <protection/>
    </xf>
    <xf numFmtId="167" fontId="4" fillId="0" borderId="15" xfId="21" applyNumberFormat="1" applyFont="1" applyFill="1" applyBorder="1" applyAlignment="1">
      <alignment vertical="center"/>
      <protection/>
    </xf>
    <xf numFmtId="167" fontId="4" fillId="0" borderId="16" xfId="21" applyNumberFormat="1" applyFont="1" applyFill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16" fillId="0" borderId="0" xfId="21" applyFont="1" applyFill="1" applyBorder="1">
      <alignment/>
      <protection/>
    </xf>
    <xf numFmtId="0" fontId="16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 vertical="center"/>
      <protection/>
    </xf>
    <xf numFmtId="37" fontId="5" fillId="0" borderId="15" xfId="21" applyNumberFormat="1" applyFont="1" applyFill="1" applyBorder="1" applyAlignment="1">
      <alignment horizontal="center" vertical="center" wrapText="1"/>
      <protection/>
    </xf>
    <xf numFmtId="37" fontId="5" fillId="0" borderId="5" xfId="21" applyNumberFormat="1" applyFont="1" applyFill="1" applyBorder="1" applyAlignment="1">
      <alignment horizontal="center" vertical="center" wrapText="1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17" xfId="21" applyFont="1" applyFill="1" applyBorder="1" applyAlignment="1">
      <alignment vertical="center"/>
      <protection/>
    </xf>
    <xf numFmtId="167" fontId="4" fillId="0" borderId="18" xfId="21" applyNumberFormat="1" applyFont="1" applyFill="1" applyBorder="1" applyAlignment="1">
      <alignment vertical="center"/>
      <protection/>
    </xf>
    <xf numFmtId="167" fontId="4" fillId="0" borderId="19" xfId="21" applyNumberFormat="1" applyFont="1" applyFill="1" applyBorder="1" applyAlignment="1">
      <alignment vertical="center"/>
      <protection/>
    </xf>
    <xf numFmtId="167" fontId="4" fillId="0" borderId="20" xfId="21" applyNumberFormat="1" applyFont="1" applyFill="1" applyBorder="1" applyAlignment="1">
      <alignment vertical="center"/>
      <protection/>
    </xf>
    <xf numFmtId="167" fontId="4" fillId="0" borderId="0" xfId="21" applyNumberFormat="1" applyFont="1" applyFill="1" applyAlignment="1">
      <alignment vertical="center"/>
      <protection/>
    </xf>
    <xf numFmtId="167" fontId="4" fillId="0" borderId="21" xfId="21" applyNumberFormat="1" applyFont="1" applyFill="1" applyBorder="1" applyAlignment="1">
      <alignment vertical="center"/>
      <protection/>
    </xf>
    <xf numFmtId="167" fontId="4" fillId="0" borderId="22" xfId="21" applyNumberFormat="1" applyFont="1" applyFill="1" applyBorder="1" applyAlignment="1">
      <alignment vertical="center"/>
      <protection/>
    </xf>
    <xf numFmtId="167" fontId="4" fillId="0" borderId="23" xfId="21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167" fontId="4" fillId="0" borderId="25" xfId="21" applyNumberFormat="1" applyFont="1" applyFill="1" applyBorder="1" applyAlignment="1">
      <alignment vertical="center"/>
      <protection/>
    </xf>
    <xf numFmtId="167" fontId="4" fillId="0" borderId="2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right" vertical="center"/>
      <protection/>
    </xf>
    <xf numFmtId="169" fontId="30" fillId="0" borderId="0" xfId="18" applyNumberFormat="1" applyFont="1" applyFill="1" applyBorder="1"/>
    <xf numFmtId="169" fontId="31" fillId="0" borderId="0" xfId="18" applyNumberFormat="1" applyFont="1" applyFill="1" applyBorder="1"/>
    <xf numFmtId="169" fontId="4" fillId="0" borderId="0" xfId="21" applyNumberFormat="1" applyFont="1" applyFill="1" applyAlignment="1">
      <alignment vertical="center"/>
      <protection/>
    </xf>
    <xf numFmtId="0" fontId="4" fillId="0" borderId="17" xfId="21" applyFont="1" applyFill="1" applyBorder="1" applyAlignment="1">
      <alignment horizontal="left" vertical="center" indent="2"/>
      <protection/>
    </xf>
    <xf numFmtId="167" fontId="4" fillId="0" borderId="28" xfId="21" applyNumberFormat="1" applyFont="1" applyFill="1" applyBorder="1" applyAlignment="1">
      <alignment vertical="center"/>
      <protection/>
    </xf>
    <xf numFmtId="167" fontId="5" fillId="0" borderId="29" xfId="21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right"/>
    </xf>
    <xf numFmtId="9" fontId="11" fillId="0" borderId="0" xfId="0" applyNumberFormat="1" applyFont="1" applyBorder="1" applyAlignment="1">
      <alignment horizontal="right"/>
    </xf>
    <xf numFmtId="9" fontId="4" fillId="0" borderId="0" xfId="0" applyNumberFormat="1" applyFont="1" applyFill="1" applyAlignment="1">
      <alignment horizontal="right" vertical="center"/>
    </xf>
    <xf numFmtId="9" fontId="4" fillId="0" borderId="6" xfId="15" applyFont="1" applyFill="1" applyBorder="1" applyAlignment="1">
      <alignment horizontal="right" vertical="center"/>
    </xf>
    <xf numFmtId="9" fontId="4" fillId="0" borderId="0" xfId="0" applyNumberFormat="1" applyFont="1" applyAlignment="1">
      <alignment horizontal="right" vertical="center"/>
    </xf>
    <xf numFmtId="9" fontId="4" fillId="0" borderId="6" xfId="15" applyFont="1" applyBorder="1" applyAlignment="1">
      <alignment horizontal="right" vertical="center"/>
    </xf>
    <xf numFmtId="9" fontId="3" fillId="0" borderId="0" xfId="0" applyNumberFormat="1" applyFont="1" applyAlignment="1">
      <alignment horizontal="right" vertical="center"/>
    </xf>
    <xf numFmtId="9" fontId="3" fillId="0" borderId="6" xfId="15" applyFont="1" applyBorder="1" applyAlignment="1">
      <alignment horizontal="right" vertical="center"/>
    </xf>
    <xf numFmtId="9" fontId="3" fillId="0" borderId="0" xfId="15" applyFont="1" applyBorder="1" applyAlignment="1">
      <alignment horizontal="right" vertical="center"/>
    </xf>
    <xf numFmtId="43" fontId="3" fillId="0" borderId="0" xfId="18" applyFont="1" applyFill="1" applyAlignment="1">
      <alignment vertical="center"/>
    </xf>
    <xf numFmtId="43" fontId="3" fillId="0" borderId="0" xfId="18" applyFont="1" applyFill="1"/>
    <xf numFmtId="43" fontId="26" fillId="0" borderId="0" xfId="18" applyFont="1" applyFill="1" applyAlignment="1">
      <alignment vertical="center"/>
    </xf>
    <xf numFmtId="43" fontId="26" fillId="0" borderId="0" xfId="18" applyFont="1" applyFill="1"/>
    <xf numFmtId="0" fontId="5" fillId="2" borderId="0" xfId="0" applyFont="1" applyFill="1" applyAlignment="1">
      <alignment horizontal="center"/>
    </xf>
    <xf numFmtId="6" fontId="4" fillId="2" borderId="0" xfId="0" applyNumberFormat="1" applyFont="1" applyFill="1" applyAlignment="1" quotePrefix="1">
      <alignment horizontal="center"/>
    </xf>
    <xf numFmtId="0" fontId="5" fillId="2" borderId="0" xfId="0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 quotePrefix="1">
      <alignment horizontal="center"/>
    </xf>
    <xf numFmtId="0" fontId="17" fillId="0" borderId="0" xfId="21" applyFont="1" applyFill="1" applyBorder="1" applyAlignment="1">
      <alignment horizontal="center" vertical="center" wrapText="1"/>
      <protection/>
    </xf>
    <xf numFmtId="0" fontId="17" fillId="0" borderId="0" xfId="21" applyFont="1" applyFill="1" applyBorder="1" applyAlignment="1">
      <alignment horizontal="center" vertical="center"/>
      <protection/>
    </xf>
    <xf numFmtId="168" fontId="9" fillId="0" borderId="11" xfId="21" applyNumberFormat="1" applyFont="1" applyFill="1" applyBorder="1" applyAlignment="1">
      <alignment horizontal="center" vertical="center"/>
      <protection/>
    </xf>
    <xf numFmtId="168" fontId="9" fillId="0" borderId="5" xfId="21" applyNumberFormat="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168" fontId="9" fillId="0" borderId="10" xfId="21" applyNumberFormat="1" applyFont="1" applyFill="1" applyBorder="1" applyAlignment="1">
      <alignment horizontal="center" vertical="center"/>
      <protection/>
    </xf>
    <xf numFmtId="168" fontId="9" fillId="0" borderId="32" xfId="21" applyNumberFormat="1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/>
    </xf>
    <xf numFmtId="0" fontId="17" fillId="4" borderId="0" xfId="21" applyFont="1" applyFill="1" applyAlignment="1">
      <alignment horizontal="center" wrapText="1"/>
      <protection/>
    </xf>
    <xf numFmtId="37" fontId="5" fillId="4" borderId="0" xfId="21" applyNumberFormat="1" applyFont="1" applyFill="1" applyAlignment="1">
      <alignment horizontal="center"/>
      <protection/>
    </xf>
    <xf numFmtId="0" fontId="19" fillId="4" borderId="0" xfId="21" applyFont="1" applyFill="1" applyAlignment="1">
      <alignment horizont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3" xfId="23"/>
    <cellStyle name="Normal 12" xfId="24"/>
    <cellStyle name="Normal 4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customXml" Target="../customXml/item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u="none" baseline="0">
                <a:latin typeface="Times New Roman"/>
                <a:ea typeface="Times New Roman"/>
                <a:cs typeface="Times New Roman"/>
              </a:rPr>
              <a:t>Chart 1</a:t>
            </a:r>
            <a:r>
              <a:rPr lang="en-US" cap="none" sz="2000" u="none" baseline="0">
                <a:latin typeface="Times New Roman"/>
                <a:ea typeface="Times New Roman"/>
                <a:cs typeface="Times New Roman"/>
              </a:rPr>
              <a:t>
BPA Plant Investment</a:t>
            </a:r>
            <a:r>
              <a:rPr lang="en-US" cap="none" sz="1400" u="none" baseline="0">
                <a:latin typeface="Times New Roman"/>
                <a:ea typeface="Times New Roman"/>
                <a:cs typeface="Times New Roman"/>
              </a:rPr>
              <a:t>
as of September 30, 2016</a:t>
            </a:r>
            <a:r>
              <a:rPr lang="en-US" cap="none" sz="1400" u="none" baseline="0">
                <a:latin typeface="Times New Roman"/>
                <a:ea typeface="Times New Roman"/>
                <a:cs typeface="Times New Roman"/>
              </a:rPr>
              <a:t>
Total: $9,312,129</a:t>
            </a:r>
            <a:r>
              <a:rPr lang="en-US" cap="none" sz="1000" b="0" u="none" baseline="0">
                <a:latin typeface="Times New Roman"/>
                <a:ea typeface="Times New Roman"/>
                <a:cs typeface="Times New Roman"/>
              </a:rPr>
              <a:t>
($000)</a:t>
            </a:r>
          </a:p>
        </c:rich>
      </c:tx>
      <c:layout>
        <c:manualLayout>
          <c:xMode val="edge"/>
          <c:yMode val="edge"/>
          <c:x val="0.67175"/>
          <c:y val="0.040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15875">
              <a:solidFill>
                <a:schemeClr val="tx1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315"/>
                  <c:y val="-0.13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Directly Segmented Lines &amp; Subs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  $7,282,674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78.2%</a:t>
                    </a:r>
                  </a:p>
                </c:rich>
              </c:tx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Funded in Advance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  $191,539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 2.1%</a:t>
                    </a:r>
                  </a:p>
                </c:rich>
              </c:tx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575"/>
                  <c:y val="0.02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Trans. Plant segmented</a:t>
                    </a:r>
                    <a:r>
                      <a:rPr lang="en-US" cap="none" sz="1400" b="1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 pro-rata</a:t>
                    </a:r>
                    <a:r>
                      <a:rPr lang="en-US" cap="none" sz="1400" b="1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  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$230,386 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 2.5%</a:t>
                    </a:r>
                  </a:p>
                </c:rich>
              </c:tx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Ancillary Service</a:t>
                    </a:r>
                    <a:r>
                      <a:rPr lang="en-US" cap="none" sz="1400" b="1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(Control Equipment)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  $185,654 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2.0%</a:t>
                    </a:r>
                  </a:p>
                </c:rich>
              </c:tx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General Plant   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$984,671 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10.6%</a:t>
                    </a:r>
                  </a:p>
                </c:rich>
              </c:tx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4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Land  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$206,169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 2.2%</a:t>
                    </a:r>
                  </a:p>
                </c:rich>
              </c:tx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685"/>
                  <c:y val="-0.02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Other (PS, Corporate)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 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 $231,036 </a:t>
                    </a:r>
                    <a:r>
                      <a:rPr lang="en-US" cap="none" sz="140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
2.5%</a:t>
                    </a:r>
                  </a:p>
                </c:rich>
              </c:tx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'T1 - Summary'!$I$6:$I$12</c:f>
              <c:strCache/>
            </c:strRef>
          </c:cat>
          <c:val>
            <c:numRef>
              <c:f>'T1 - Summary'!$J$6:$J$12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workbookViewId="0" zoomScale="84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296025"/>
    <xdr:graphicFrame macro="">
      <xdr:nvGraphicFramePr>
        <xdr:cNvPr id="2" name="Chart 1"/>
        <xdr:cNvGraphicFramePr/>
      </xdr:nvGraphicFramePr>
      <xdr:xfrm>
        <a:off x="0" y="0"/>
        <a:ext cx="86772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55"/>
  <sheetViews>
    <sheetView view="pageBreakPreview" zoomScaleSheetLayoutView="100" workbookViewId="0" topLeftCell="A1">
      <selection activeCell="M32" sqref="M32"/>
    </sheetView>
  </sheetViews>
  <sheetFormatPr defaultColWidth="9.140625" defaultRowHeight="12.75"/>
  <cols>
    <col min="1" max="1" width="3.28125" style="4" customWidth="1"/>
    <col min="2" max="2" width="3.7109375" style="4" customWidth="1"/>
    <col min="3" max="3" width="44.00390625" style="4" bestFit="1" customWidth="1"/>
    <col min="4" max="4" width="15.7109375" style="4" bestFit="1" customWidth="1"/>
    <col min="5" max="5" width="23.140625" style="4" bestFit="1" customWidth="1"/>
    <col min="6" max="6" width="16.7109375" style="4" bestFit="1" customWidth="1"/>
    <col min="7" max="7" width="19.7109375" style="4" bestFit="1" customWidth="1"/>
    <col min="8" max="8" width="4.421875" style="4" customWidth="1"/>
    <col min="9" max="9" width="22.57421875" style="4" customWidth="1"/>
    <col min="10" max="10" width="18.57421875" style="73" customWidth="1"/>
    <col min="11" max="11" width="9.140625" style="4" customWidth="1"/>
    <col min="12" max="12" width="15.421875" style="4" bestFit="1" customWidth="1"/>
    <col min="13" max="16384" width="9.140625" style="4" customWidth="1"/>
  </cols>
  <sheetData>
    <row r="1" spans="1:11" ht="12.75">
      <c r="A1" s="37"/>
      <c r="B1" s="37"/>
      <c r="C1" s="37"/>
      <c r="D1" s="37"/>
      <c r="E1" s="37"/>
      <c r="F1" s="37"/>
      <c r="G1" s="37"/>
      <c r="H1" s="37"/>
      <c r="I1" s="38"/>
      <c r="J1" s="39"/>
      <c r="K1" s="38"/>
    </row>
    <row r="2" spans="1:11" ht="15.75">
      <c r="A2" s="37"/>
      <c r="B2" s="37"/>
      <c r="C2" s="309" t="s">
        <v>552</v>
      </c>
      <c r="D2" s="309"/>
      <c r="E2" s="309"/>
      <c r="F2" s="309"/>
      <c r="G2" s="309"/>
      <c r="H2" s="37"/>
      <c r="I2" s="40"/>
      <c r="J2" s="39"/>
      <c r="K2" s="38"/>
    </row>
    <row r="3" spans="1:11" ht="15.75">
      <c r="A3" s="37"/>
      <c r="B3" s="37"/>
      <c r="C3" s="309" t="s">
        <v>2348</v>
      </c>
      <c r="D3" s="309"/>
      <c r="E3" s="309"/>
      <c r="F3" s="309"/>
      <c r="G3" s="309"/>
      <c r="H3" s="37"/>
      <c r="I3" s="38"/>
      <c r="J3" s="39"/>
      <c r="K3" s="38"/>
    </row>
    <row r="4" spans="1:11" ht="15.75">
      <c r="A4" s="37"/>
      <c r="B4" s="37"/>
      <c r="C4" s="310" t="s">
        <v>540</v>
      </c>
      <c r="D4" s="310"/>
      <c r="E4" s="310"/>
      <c r="F4" s="310"/>
      <c r="G4" s="310"/>
      <c r="H4" s="37"/>
      <c r="I4" s="38"/>
      <c r="J4" s="39"/>
      <c r="K4" s="38"/>
    </row>
    <row r="5" spans="1:11" ht="15" customHeight="1">
      <c r="A5" s="37"/>
      <c r="B5" s="37"/>
      <c r="C5" s="41" t="s">
        <v>517</v>
      </c>
      <c r="D5" s="41" t="s">
        <v>518</v>
      </c>
      <c r="E5" s="41" t="s">
        <v>519</v>
      </c>
      <c r="F5" s="41" t="s">
        <v>520</v>
      </c>
      <c r="G5" s="41" t="s">
        <v>524</v>
      </c>
      <c r="H5" s="37"/>
      <c r="I5" s="40" t="s">
        <v>528</v>
      </c>
      <c r="J5" s="39"/>
      <c r="K5" s="38"/>
    </row>
    <row r="6" spans="1:11" ht="15.75">
      <c r="A6" s="37"/>
      <c r="B6" s="41"/>
      <c r="C6" s="42" t="s">
        <v>505</v>
      </c>
      <c r="D6" s="43" t="s">
        <v>503</v>
      </c>
      <c r="E6" s="44" t="s">
        <v>527</v>
      </c>
      <c r="F6" s="44" t="s">
        <v>547</v>
      </c>
      <c r="G6" s="44" t="s">
        <v>548</v>
      </c>
      <c r="H6" s="37"/>
      <c r="I6" s="45" t="s">
        <v>532</v>
      </c>
      <c r="J6" s="239">
        <f>E30/1000</f>
        <v>7271251.991733731</v>
      </c>
      <c r="K6" s="46">
        <f aca="true" t="shared" si="0" ref="K6:K12">J6/$J$14</f>
        <v>0.7808366570898462</v>
      </c>
    </row>
    <row r="7" spans="1:12" ht="15.75">
      <c r="A7" s="37"/>
      <c r="B7" s="41">
        <v>1</v>
      </c>
      <c r="C7" s="47" t="s">
        <v>512</v>
      </c>
      <c r="D7" s="192">
        <v>6155534844.076995</v>
      </c>
      <c r="E7" s="193">
        <v>145603956.53000006</v>
      </c>
      <c r="F7" s="194">
        <v>93064858.85800005</v>
      </c>
      <c r="G7" s="194">
        <v>52539097.67200003</v>
      </c>
      <c r="H7" s="37"/>
      <c r="I7" s="45" t="s">
        <v>527</v>
      </c>
      <c r="J7" s="239">
        <f>E19/1000</f>
        <v>191539.00799400007</v>
      </c>
      <c r="K7" s="46">
        <f t="shared" si="0"/>
        <v>0.020568765719351675</v>
      </c>
      <c r="L7" s="4" t="s">
        <v>2341</v>
      </c>
    </row>
    <row r="8" spans="1:11" ht="15.75">
      <c r="A8" s="37"/>
      <c r="B8" s="41">
        <v>2</v>
      </c>
      <c r="C8" s="47" t="s">
        <v>511</v>
      </c>
      <c r="D8" s="192">
        <v>1422578804.8099978</v>
      </c>
      <c r="E8" s="48"/>
      <c r="F8" s="49"/>
      <c r="G8" s="49"/>
      <c r="H8" s="37"/>
      <c r="I8" s="45" t="s">
        <v>556</v>
      </c>
      <c r="J8" s="239">
        <f>SUM(F30)/1000</f>
        <v>241808.02433326867</v>
      </c>
      <c r="K8" s="46">
        <f t="shared" si="0"/>
        <v>0.025966995724056856</v>
      </c>
    </row>
    <row r="9" spans="1:11" ht="15.75">
      <c r="A9" s="37"/>
      <c r="B9" s="41">
        <v>3</v>
      </c>
      <c r="C9" s="47" t="s">
        <v>510</v>
      </c>
      <c r="D9" s="192">
        <v>127947594.40900001</v>
      </c>
      <c r="E9" s="48"/>
      <c r="F9" s="49"/>
      <c r="G9" s="49"/>
      <c r="H9" s="37"/>
      <c r="I9" s="38" t="s">
        <v>529</v>
      </c>
      <c r="J9" s="239">
        <f>SUM(G30,G35)/1000</f>
        <v>185654.275789</v>
      </c>
      <c r="K9" s="46">
        <f t="shared" si="0"/>
        <v>0.0199368230184186</v>
      </c>
    </row>
    <row r="10" spans="1:12" ht="15.75">
      <c r="A10" s="37"/>
      <c r="B10" s="41">
        <v>4</v>
      </c>
      <c r="C10" s="47" t="s">
        <v>536</v>
      </c>
      <c r="D10" s="192">
        <v>20262368.6</v>
      </c>
      <c r="E10" s="48"/>
      <c r="F10" s="44"/>
      <c r="G10" s="44"/>
      <c r="H10" s="37"/>
      <c r="I10" s="38" t="s">
        <v>555</v>
      </c>
      <c r="J10" s="239">
        <f>SUM(F35)/1000</f>
        <v>984670.6643510003</v>
      </c>
      <c r="K10" s="46">
        <f t="shared" si="0"/>
        <v>0.10574065522146033</v>
      </c>
      <c r="L10" s="4" t="s">
        <v>2341</v>
      </c>
    </row>
    <row r="11" spans="1:12" ht="15.75">
      <c r="A11" s="37"/>
      <c r="B11" s="41">
        <v>5</v>
      </c>
      <c r="C11" s="47" t="s">
        <v>506</v>
      </c>
      <c r="D11" s="192">
        <v>13093810.35</v>
      </c>
      <c r="E11" s="48"/>
      <c r="F11" s="44"/>
      <c r="G11" s="44"/>
      <c r="H11" s="37"/>
      <c r="I11" s="45" t="s">
        <v>554</v>
      </c>
      <c r="J11" s="239">
        <f>SUM(D13:D14,-E14,-E13)/1000</f>
        <v>206169.35370099964</v>
      </c>
      <c r="K11" s="46">
        <f t="shared" si="0"/>
        <v>0.022139872077226428</v>
      </c>
      <c r="L11" s="4" t="s">
        <v>2341</v>
      </c>
    </row>
    <row r="12" spans="1:12" ht="15.75">
      <c r="A12" s="37"/>
      <c r="B12" s="41">
        <v>6</v>
      </c>
      <c r="C12" s="47" t="s">
        <v>509</v>
      </c>
      <c r="D12" s="192">
        <v>9558538.92</v>
      </c>
      <c r="E12" s="48"/>
      <c r="F12" s="44" t="s">
        <v>549</v>
      </c>
      <c r="G12" s="44" t="s">
        <v>550</v>
      </c>
      <c r="H12" s="37"/>
      <c r="I12" s="45" t="s">
        <v>530</v>
      </c>
      <c r="J12" s="239">
        <f>SUM(D16:D18)/1000</f>
        <v>231036.08293</v>
      </c>
      <c r="K12" s="46">
        <f t="shared" si="0"/>
        <v>0.02481023114963994</v>
      </c>
      <c r="L12" s="234" t="s">
        <v>2341</v>
      </c>
    </row>
    <row r="13" spans="1:11" ht="15.75">
      <c r="A13" s="37"/>
      <c r="B13" s="41">
        <v>7</v>
      </c>
      <c r="C13" s="47" t="s">
        <v>507</v>
      </c>
      <c r="D13" s="192">
        <v>157683645.25399965</v>
      </c>
      <c r="E13" s="194">
        <v>238058.94</v>
      </c>
      <c r="F13" s="194">
        <v>33605276.399000004</v>
      </c>
      <c r="G13" s="194">
        <v>123840309.91499966</v>
      </c>
      <c r="H13" s="37"/>
      <c r="I13" s="38"/>
      <c r="J13" s="39"/>
      <c r="K13" s="38"/>
    </row>
    <row r="14" spans="1:11" ht="15.75">
      <c r="A14" s="37"/>
      <c r="B14" s="41">
        <v>8</v>
      </c>
      <c r="C14" s="47" t="s">
        <v>542</v>
      </c>
      <c r="D14" s="192">
        <v>48830319.467000015</v>
      </c>
      <c r="E14" s="194">
        <v>106552.08</v>
      </c>
      <c r="F14" s="194">
        <v>769530.1900000001</v>
      </c>
      <c r="G14" s="194">
        <v>47954237.19700001</v>
      </c>
      <c r="H14" s="37"/>
      <c r="I14" s="40" t="s">
        <v>503</v>
      </c>
      <c r="J14" s="50">
        <f>SUM(J6:J12)</f>
        <v>9312129.400832</v>
      </c>
      <c r="K14" s="38"/>
    </row>
    <row r="15" spans="1:11" ht="15.75">
      <c r="A15" s="37"/>
      <c r="B15" s="41">
        <v>9</v>
      </c>
      <c r="C15" s="47" t="s">
        <v>508</v>
      </c>
      <c r="D15" s="192">
        <v>1125603392.3840015</v>
      </c>
      <c r="E15" s="194">
        <v>45590440.44400002</v>
      </c>
      <c r="F15" s="47"/>
      <c r="G15" s="47"/>
      <c r="H15" s="37"/>
      <c r="I15" s="51"/>
      <c r="J15" s="39"/>
      <c r="K15" s="38"/>
    </row>
    <row r="16" spans="1:11" ht="15.75">
      <c r="A16" s="37"/>
      <c r="B16" s="41">
        <v>10</v>
      </c>
      <c r="C16" s="47" t="s">
        <v>525</v>
      </c>
      <c r="D16" s="192">
        <v>162086638.37</v>
      </c>
      <c r="E16" s="48"/>
      <c r="F16" s="47"/>
      <c r="G16" s="44"/>
      <c r="H16" s="37"/>
      <c r="I16" s="38"/>
      <c r="J16" s="39"/>
      <c r="K16" s="38"/>
    </row>
    <row r="17" spans="1:11" ht="15.75">
      <c r="A17" s="37"/>
      <c r="B17" s="41">
        <v>11</v>
      </c>
      <c r="C17" s="47" t="s">
        <v>526</v>
      </c>
      <c r="D17" s="192">
        <v>61096549.78</v>
      </c>
      <c r="E17" s="48"/>
      <c r="F17" s="47"/>
      <c r="G17" s="48"/>
      <c r="H17" s="37"/>
      <c r="I17" s="51"/>
      <c r="J17" s="39"/>
      <c r="K17" s="38"/>
    </row>
    <row r="18" spans="1:11" ht="15.75">
      <c r="A18" s="37"/>
      <c r="B18" s="41">
        <v>12</v>
      </c>
      <c r="C18" s="47" t="s">
        <v>2203</v>
      </c>
      <c r="D18" s="192">
        <v>7852894.7799999975</v>
      </c>
      <c r="E18" s="48"/>
      <c r="F18" s="49"/>
      <c r="G18" s="49"/>
      <c r="H18" s="37"/>
      <c r="I18" s="38"/>
      <c r="J18" s="39"/>
      <c r="K18" s="38"/>
    </row>
    <row r="19" spans="1:12" ht="16.5" thickBot="1">
      <c r="A19" s="37"/>
      <c r="B19" s="41">
        <v>13</v>
      </c>
      <c r="C19" s="52" t="s">
        <v>513</v>
      </c>
      <c r="D19" s="189">
        <f>SUM(D7:D18)</f>
        <v>9312129401.200996</v>
      </c>
      <c r="E19" s="53">
        <f>SUM(E7:E18)</f>
        <v>191539007.99400008</v>
      </c>
      <c r="F19" s="49"/>
      <c r="G19" s="49"/>
      <c r="H19" s="37"/>
      <c r="I19" s="54"/>
      <c r="J19" s="55"/>
      <c r="K19" s="38"/>
      <c r="L19" s="235"/>
    </row>
    <row r="20" spans="1:12" ht="30.75" customHeight="1" thickTop="1">
      <c r="A20" s="37"/>
      <c r="B20" s="41"/>
      <c r="C20" s="56" t="s">
        <v>543</v>
      </c>
      <c r="D20" s="49"/>
      <c r="E20" s="57" t="s">
        <v>539</v>
      </c>
      <c r="F20" s="44" t="s">
        <v>531</v>
      </c>
      <c r="G20" s="57" t="s">
        <v>529</v>
      </c>
      <c r="H20" s="58"/>
      <c r="I20" s="38"/>
      <c r="J20" s="59"/>
      <c r="K20" s="38"/>
      <c r="L20" s="236"/>
    </row>
    <row r="21" spans="1:11" ht="15.75">
      <c r="A21" s="37"/>
      <c r="B21" s="41">
        <v>14</v>
      </c>
      <c r="C21" s="60" t="s">
        <v>516</v>
      </c>
      <c r="D21" s="194">
        <v>3889259753.4679976</v>
      </c>
      <c r="E21" s="49"/>
      <c r="F21" s="61"/>
      <c r="G21" s="61"/>
      <c r="H21" s="62"/>
      <c r="I21" s="38"/>
      <c r="J21" s="39"/>
      <c r="K21" s="38"/>
    </row>
    <row r="22" spans="1:11" ht="15.75">
      <c r="A22" s="37"/>
      <c r="B22" s="41">
        <v>15</v>
      </c>
      <c r="C22" s="60" t="s">
        <v>535</v>
      </c>
      <c r="D22" s="194">
        <v>15041118.305999998</v>
      </c>
      <c r="E22" s="49"/>
      <c r="F22" s="61"/>
      <c r="G22" s="61"/>
      <c r="H22" s="62"/>
      <c r="I22" s="38"/>
      <c r="J22" s="39"/>
      <c r="K22" s="38"/>
    </row>
    <row r="23" spans="1:11" ht="16.5" thickBot="1">
      <c r="A23" s="37"/>
      <c r="B23" s="41">
        <v>16</v>
      </c>
      <c r="C23" s="63" t="s">
        <v>537</v>
      </c>
      <c r="D23" s="190">
        <f>SUM(D21:D22)</f>
        <v>3904300871.773998</v>
      </c>
      <c r="E23" s="61">
        <f>D23-F23</f>
        <v>3882671139.590729</v>
      </c>
      <c r="F23" s="48">
        <f>'T2 - Investment'!K8</f>
        <v>21629732.183268692</v>
      </c>
      <c r="G23" s="48"/>
      <c r="H23" s="64"/>
      <c r="I23" s="38"/>
      <c r="J23" s="39"/>
      <c r="K23" s="38"/>
    </row>
    <row r="24" spans="1:11" ht="19.5" customHeight="1" thickTop="1">
      <c r="A24" s="37"/>
      <c r="B24" s="41">
        <v>17</v>
      </c>
      <c r="C24" s="63" t="s">
        <v>538</v>
      </c>
      <c r="D24" s="195">
        <f>'T2 - Investment'!J28</f>
        <v>3399814985.3710012</v>
      </c>
      <c r="E24" s="61">
        <f>D24-F24</f>
        <v>3379022313.2230015</v>
      </c>
      <c r="F24" s="48">
        <f>'T2 - Investment'!K26</f>
        <v>20792672.147999994</v>
      </c>
      <c r="G24" s="48"/>
      <c r="H24" s="64"/>
      <c r="I24" s="38"/>
      <c r="J24" s="39"/>
      <c r="K24" s="38"/>
    </row>
    <row r="25" spans="1:11" ht="15.75">
      <c r="A25" s="37"/>
      <c r="B25" s="41">
        <v>18</v>
      </c>
      <c r="C25" s="65" t="s">
        <v>541</v>
      </c>
      <c r="D25" s="195">
        <f>F25</f>
        <v>122306266.162</v>
      </c>
      <c r="E25" s="49"/>
      <c r="F25" s="48">
        <f>'T2 - Investment'!K9</f>
        <v>122306266.162</v>
      </c>
      <c r="G25" s="48"/>
      <c r="H25" s="64"/>
      <c r="I25" s="38"/>
      <c r="J25" s="39"/>
      <c r="K25" s="38"/>
    </row>
    <row r="26" spans="1:11" ht="15.75">
      <c r="A26" s="37"/>
      <c r="B26" s="41">
        <v>19</v>
      </c>
      <c r="C26" s="65" t="s">
        <v>553</v>
      </c>
      <c r="D26" s="195">
        <f>D11</f>
        <v>13093810.35</v>
      </c>
      <c r="E26" s="49"/>
      <c r="F26" s="48">
        <f>D26</f>
        <v>13093810.35</v>
      </c>
      <c r="G26" s="48"/>
      <c r="H26" s="64"/>
      <c r="I26" s="38"/>
      <c r="J26" s="39"/>
      <c r="K26" s="38"/>
    </row>
    <row r="27" spans="1:11" ht="15.75">
      <c r="A27" s="37"/>
      <c r="B27" s="41">
        <v>20</v>
      </c>
      <c r="C27" s="65" t="s">
        <v>557</v>
      </c>
      <c r="D27" s="195">
        <f>D12</f>
        <v>9558538.92</v>
      </c>
      <c r="E27" s="61">
        <f>D27</f>
        <v>9558538.92</v>
      </c>
      <c r="F27" s="48"/>
      <c r="G27" s="48"/>
      <c r="H27" s="64"/>
      <c r="I27" s="38"/>
      <c r="J27" s="39"/>
      <c r="K27" s="38"/>
    </row>
    <row r="28" spans="1:11" ht="15.75">
      <c r="A28" s="37"/>
      <c r="B28" s="41">
        <v>21</v>
      </c>
      <c r="C28" s="65" t="s">
        <v>544</v>
      </c>
      <c r="D28" s="195">
        <f>SUM(F28:G28)</f>
        <v>78184272.5</v>
      </c>
      <c r="E28" s="49"/>
      <c r="F28" s="194">
        <v>63985543.49</v>
      </c>
      <c r="G28" s="194">
        <v>14198729.009999996</v>
      </c>
      <c r="H28" s="37"/>
      <c r="I28" s="38"/>
      <c r="J28" s="39"/>
      <c r="K28" s="38"/>
    </row>
    <row r="29" spans="1:11" ht="15.75">
      <c r="A29" s="37"/>
      <c r="B29" s="41">
        <v>22</v>
      </c>
      <c r="C29" s="65" t="s">
        <v>1561</v>
      </c>
      <c r="D29" s="195">
        <f>G29</f>
        <v>76113259.19</v>
      </c>
      <c r="E29" s="61"/>
      <c r="F29" s="48"/>
      <c r="G29" s="194">
        <v>76113259.19</v>
      </c>
      <c r="H29" s="64"/>
      <c r="I29" s="38"/>
      <c r="J29" s="39"/>
      <c r="K29" s="38"/>
    </row>
    <row r="30" spans="1:11" ht="16.5" thickBot="1">
      <c r="A30" s="37"/>
      <c r="B30" s="41">
        <v>23</v>
      </c>
      <c r="C30" s="66" t="s">
        <v>534</v>
      </c>
      <c r="D30" s="197">
        <f>SUM(D7:D12)-E7</f>
        <v>7603372004.635994</v>
      </c>
      <c r="E30" s="53">
        <f>SUM(E23:E29)</f>
        <v>7271251991.73373</v>
      </c>
      <c r="F30" s="53">
        <f>SUM(F23:F29)</f>
        <v>241808024.33326867</v>
      </c>
      <c r="G30" s="53">
        <f>SUM(G23:G29)</f>
        <v>90311988.19999999</v>
      </c>
      <c r="H30" s="67"/>
      <c r="I30" s="54"/>
      <c r="J30" s="55"/>
      <c r="K30" s="38"/>
    </row>
    <row r="31" spans="1:11" ht="29.25" customHeight="1" thickTop="1">
      <c r="A31" s="37"/>
      <c r="B31" s="41"/>
      <c r="C31" s="56" t="s">
        <v>533</v>
      </c>
      <c r="D31" s="196"/>
      <c r="E31" s="49"/>
      <c r="F31" s="49"/>
      <c r="G31" s="49"/>
      <c r="H31" s="68"/>
      <c r="I31" s="38"/>
      <c r="J31" s="39"/>
      <c r="K31" s="38"/>
    </row>
    <row r="32" spans="1:11" ht="15.75">
      <c r="A32" s="37"/>
      <c r="B32" s="41">
        <v>24</v>
      </c>
      <c r="C32" s="65" t="s">
        <v>544</v>
      </c>
      <c r="D32" s="195">
        <f>SUM(F32:G32)</f>
        <v>538838835.9690001</v>
      </c>
      <c r="E32" s="49"/>
      <c r="F32" s="231">
        <v>492165290.93000007</v>
      </c>
      <c r="G32" s="231">
        <v>46673545.03900001</v>
      </c>
      <c r="H32" s="37"/>
      <c r="I32" s="38"/>
      <c r="J32" s="39"/>
      <c r="K32" s="38"/>
    </row>
    <row r="33" spans="1:11" ht="15.75">
      <c r="A33" s="37"/>
      <c r="B33" s="41">
        <v>25</v>
      </c>
      <c r="C33" s="65" t="s">
        <v>2257</v>
      </c>
      <c r="D33" s="195">
        <f aca="true" t="shared" si="1" ref="D33:D34">SUM(F33:G33)</f>
        <v>48668742.55</v>
      </c>
      <c r="E33" s="49"/>
      <c r="F33" s="61"/>
      <c r="G33" s="231">
        <v>48668742.55</v>
      </c>
      <c r="H33" s="37"/>
      <c r="I33" s="38"/>
      <c r="J33" s="39"/>
      <c r="K33" s="38"/>
    </row>
    <row r="34" spans="1:11" ht="15.75">
      <c r="A34" s="37"/>
      <c r="B34" s="41">
        <v>26</v>
      </c>
      <c r="C34" s="60" t="s">
        <v>545</v>
      </c>
      <c r="D34" s="195">
        <f t="shared" si="1"/>
        <v>492505373.42100024</v>
      </c>
      <c r="E34" s="61"/>
      <c r="F34" s="231">
        <v>492505373.42100024</v>
      </c>
      <c r="G34" s="49"/>
      <c r="H34" s="37"/>
      <c r="I34" s="38"/>
      <c r="J34" s="39"/>
      <c r="K34" s="38"/>
    </row>
    <row r="35" spans="1:11" ht="16.5" thickBot="1">
      <c r="A35" s="37"/>
      <c r="B35" s="41">
        <v>27</v>
      </c>
      <c r="C35" s="66" t="s">
        <v>551</v>
      </c>
      <c r="D35" s="197">
        <f>D15-E15</f>
        <v>1080012951.9400015</v>
      </c>
      <c r="E35" s="69"/>
      <c r="F35" s="53">
        <f>SUM(F32:F34)</f>
        <v>984670664.3510003</v>
      </c>
      <c r="G35" s="53">
        <f>SUM(G32:G34)</f>
        <v>95342287.58900002</v>
      </c>
      <c r="H35" s="37"/>
      <c r="I35" s="54"/>
      <c r="J35" s="55"/>
      <c r="K35" s="38"/>
    </row>
    <row r="36" spans="1:11" ht="31.5" customHeight="1" thickTop="1">
      <c r="A36" s="37"/>
      <c r="B36" s="41"/>
      <c r="C36" s="42" t="s">
        <v>546</v>
      </c>
      <c r="D36" s="198"/>
      <c r="E36" s="69"/>
      <c r="F36" s="69"/>
      <c r="G36" s="69"/>
      <c r="H36" s="37"/>
      <c r="I36" s="54"/>
      <c r="J36" s="55"/>
      <c r="K36" s="38"/>
    </row>
    <row r="37" spans="1:11" ht="15.75">
      <c r="A37" s="37"/>
      <c r="B37" s="41">
        <v>28</v>
      </c>
      <c r="C37" s="65" t="s">
        <v>544</v>
      </c>
      <c r="D37" s="195">
        <f>D28+D32</f>
        <v>617023108.4690001</v>
      </c>
      <c r="E37" s="49"/>
      <c r="F37" s="195">
        <f>F28+F32</f>
        <v>556150834.4200001</v>
      </c>
      <c r="G37" s="195">
        <f>G28+G32</f>
        <v>60872274.04900001</v>
      </c>
      <c r="H37" s="37"/>
      <c r="I37" s="38"/>
      <c r="J37" s="39"/>
      <c r="K37" s="38"/>
    </row>
    <row r="38" spans="1:11" ht="15.75">
      <c r="A38" s="37"/>
      <c r="B38" s="41">
        <v>29</v>
      </c>
      <c r="C38" s="65" t="s">
        <v>2257</v>
      </c>
      <c r="D38" s="195">
        <f>D29+D33</f>
        <v>124782001.74</v>
      </c>
      <c r="E38" s="61"/>
      <c r="F38" s="49"/>
      <c r="G38" s="191">
        <f>G29+G33</f>
        <v>124782001.74</v>
      </c>
      <c r="H38" s="37"/>
      <c r="I38" s="38"/>
      <c r="J38" s="39"/>
      <c r="K38" s="38"/>
    </row>
    <row r="39" spans="1:11" ht="16.5" thickBot="1">
      <c r="A39" s="37"/>
      <c r="B39" s="41">
        <v>30</v>
      </c>
      <c r="C39" s="63" t="s">
        <v>1531</v>
      </c>
      <c r="D39" s="48"/>
      <c r="E39" s="61"/>
      <c r="F39" s="53">
        <f>F34+F37</f>
        <v>1048656207.8410003</v>
      </c>
      <c r="G39" s="53">
        <f>SUM(G37:G38)</f>
        <v>185654275.789</v>
      </c>
      <c r="H39" s="37"/>
      <c r="I39" s="38"/>
      <c r="J39" s="39"/>
      <c r="K39" s="38"/>
    </row>
    <row r="40" spans="1:11" ht="13.5" thickTop="1">
      <c r="A40" s="37"/>
      <c r="B40" s="37"/>
      <c r="C40" s="37"/>
      <c r="D40" s="37"/>
      <c r="E40" s="37"/>
      <c r="F40" s="37"/>
      <c r="G40" s="37"/>
      <c r="H40" s="37"/>
      <c r="I40" s="38"/>
      <c r="J40" s="39"/>
      <c r="K40" s="38"/>
    </row>
    <row r="41" spans="1:11" ht="12.75">
      <c r="A41" s="38"/>
      <c r="B41" s="38"/>
      <c r="C41" s="38"/>
      <c r="D41" s="38"/>
      <c r="E41" s="38"/>
      <c r="F41" s="38"/>
      <c r="G41" s="38"/>
      <c r="H41" s="38"/>
      <c r="I41" s="38"/>
      <c r="J41" s="39"/>
      <c r="K41" s="38"/>
    </row>
    <row r="42" spans="1:11" ht="12.75">
      <c r="A42" s="38"/>
      <c r="B42" s="38"/>
      <c r="C42" s="40"/>
      <c r="D42" s="38"/>
      <c r="E42" s="38"/>
      <c r="F42" s="38"/>
      <c r="G42" s="38"/>
      <c r="H42" s="38"/>
      <c r="I42" s="38"/>
      <c r="J42" s="39"/>
      <c r="K42" s="38"/>
    </row>
    <row r="43" spans="1:11" ht="12.75">
      <c r="A43" s="38"/>
      <c r="B43" s="38"/>
      <c r="C43" s="70"/>
      <c r="D43" s="38"/>
      <c r="E43" s="38"/>
      <c r="F43" s="38"/>
      <c r="G43" s="38"/>
      <c r="H43" s="38"/>
      <c r="I43" s="38"/>
      <c r="J43" s="39"/>
      <c r="K43" s="38"/>
    </row>
    <row r="46" spans="3:4" ht="12.75">
      <c r="C46" s="71"/>
      <c r="D46" s="72"/>
    </row>
    <row r="47" ht="12.75">
      <c r="D47" s="72"/>
    </row>
    <row r="48" ht="12.75">
      <c r="C48" s="74"/>
    </row>
    <row r="49" ht="12.75">
      <c r="C49" s="74"/>
    </row>
    <row r="50" ht="12.75">
      <c r="C50" s="7"/>
    </row>
    <row r="55" spans="3:4" ht="12.75">
      <c r="C55" s="75"/>
      <c r="D55" s="75"/>
    </row>
  </sheetData>
  <mergeCells count="3">
    <mergeCell ref="C3:G3"/>
    <mergeCell ref="C4:G4"/>
    <mergeCell ref="C2:G2"/>
  </mergeCells>
  <printOptions horizontalCentered="1"/>
  <pageMargins left="0.25" right="0.25" top="0.5" bottom="0.75" header="0.15" footer="0.3"/>
  <pageSetup fitToHeight="0"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346"/>
  <sheetViews>
    <sheetView zoomScaleSheetLayoutView="100" workbookViewId="0" topLeftCell="A1">
      <selection activeCell="B1" sqref="B1:B1048576"/>
    </sheetView>
  </sheetViews>
  <sheetFormatPr defaultColWidth="9.140625" defaultRowHeight="12.75"/>
  <cols>
    <col min="1" max="1" width="2.8515625" style="1" customWidth="1"/>
    <col min="2" max="2" width="4.00390625" style="15" bestFit="1" customWidth="1"/>
    <col min="3" max="3" width="50.421875" style="1" customWidth="1"/>
    <col min="4" max="4" width="15.57421875" style="14" bestFit="1" customWidth="1"/>
    <col min="5" max="5" width="10.57421875" style="23" customWidth="1"/>
    <col min="6" max="6" width="8.140625" style="302" customWidth="1"/>
    <col min="7" max="7" width="19.421875" style="1" bestFit="1" customWidth="1"/>
    <col min="8" max="8" width="9.140625" style="1" customWidth="1"/>
    <col min="9" max="9" width="12.8515625" style="12" bestFit="1" customWidth="1"/>
    <col min="10" max="10" width="12.00390625" style="1" bestFit="1" customWidth="1"/>
    <col min="11" max="11" width="9.140625" style="1" customWidth="1"/>
    <col min="12" max="12" width="12.57421875" style="1" bestFit="1" customWidth="1"/>
    <col min="13" max="16384" width="9.140625" style="1" customWidth="1"/>
  </cols>
  <sheetData>
    <row r="1" spans="2:9" s="4" customFormat="1" ht="18.75">
      <c r="B1" s="3"/>
      <c r="C1" s="334" t="s">
        <v>2000</v>
      </c>
      <c r="D1" s="334"/>
      <c r="E1" s="334"/>
      <c r="F1" s="334"/>
      <c r="G1" s="334"/>
      <c r="I1" s="104"/>
    </row>
    <row r="2" spans="2:9" s="4" customFormat="1" ht="18.75">
      <c r="B2" s="3"/>
      <c r="C2" s="334" t="s">
        <v>2296</v>
      </c>
      <c r="D2" s="334"/>
      <c r="E2" s="334"/>
      <c r="F2" s="334"/>
      <c r="G2" s="334"/>
      <c r="I2" s="104"/>
    </row>
    <row r="3" spans="2:9" s="4" customFormat="1" ht="18.75">
      <c r="B3" s="3"/>
      <c r="C3" s="5"/>
      <c r="D3" s="244"/>
      <c r="E3" s="5"/>
      <c r="F3" s="296"/>
      <c r="G3" s="5"/>
      <c r="I3" s="104"/>
    </row>
    <row r="4" spans="2:9" s="4" customFormat="1" ht="18.75">
      <c r="B4" s="3"/>
      <c r="C4" s="5" t="s">
        <v>517</v>
      </c>
      <c r="D4" s="244" t="s">
        <v>518</v>
      </c>
      <c r="E4" s="6" t="s">
        <v>519</v>
      </c>
      <c r="F4" s="296" t="s">
        <v>520</v>
      </c>
      <c r="G4" s="5" t="s">
        <v>524</v>
      </c>
      <c r="I4" s="104"/>
    </row>
    <row r="5" spans="2:9" s="4" customFormat="1" ht="6.75" customHeight="1" thickBot="1">
      <c r="B5" s="3"/>
      <c r="C5" s="5"/>
      <c r="D5" s="244"/>
      <c r="E5" s="6"/>
      <c r="F5" s="296"/>
      <c r="I5" s="104"/>
    </row>
    <row r="6" spans="2:9" s="4" customFormat="1" ht="19.7" customHeight="1" thickBot="1" thickTop="1">
      <c r="B6" s="3"/>
      <c r="C6" s="215" t="s">
        <v>573</v>
      </c>
      <c r="D6" s="216" t="s">
        <v>1528</v>
      </c>
      <c r="E6" s="216" t="s">
        <v>1529</v>
      </c>
      <c r="F6" s="217" t="s">
        <v>574</v>
      </c>
      <c r="G6" s="215" t="s">
        <v>1999</v>
      </c>
      <c r="I6" s="104"/>
    </row>
    <row r="7" spans="2:9" s="4" customFormat="1" ht="13.5" thickTop="1">
      <c r="B7" s="3"/>
      <c r="C7" s="184"/>
      <c r="D7" s="245"/>
      <c r="E7" s="185"/>
      <c r="F7" s="297"/>
      <c r="G7" s="184"/>
      <c r="I7" s="104"/>
    </row>
    <row r="8" spans="2:10" ht="15.75">
      <c r="B8" s="8">
        <f>MAX(B1:B6)+1</f>
        <v>1</v>
      </c>
      <c r="C8" s="9" t="s">
        <v>753</v>
      </c>
      <c r="D8" s="175">
        <v>7514539.015900001</v>
      </c>
      <c r="E8" s="175">
        <f>'Appendix A - Detail'!F224</f>
        <v>10755.795785714286</v>
      </c>
      <c r="F8" s="298">
        <f>'Appendix A - Detail'!G224</f>
        <v>0.43</v>
      </c>
      <c r="G8" s="12" t="s">
        <v>514</v>
      </c>
      <c r="I8" s="210"/>
      <c r="J8" s="211"/>
    </row>
    <row r="9" spans="2:7" ht="15.75">
      <c r="B9" s="8">
        <f>IF(C9="","",MAX($B$7:B8)+1)</f>
        <v>2</v>
      </c>
      <c r="C9" s="12" t="s">
        <v>753</v>
      </c>
      <c r="D9" s="175">
        <f>'Appendix A - Detail'!E1699</f>
        <v>9961133.1141</v>
      </c>
      <c r="E9" s="175">
        <f>'Appendix A - Detail'!F1699</f>
        <v>14257.682785714285</v>
      </c>
      <c r="F9" s="298">
        <f>'Appendix A - Detail'!G1699</f>
        <v>0.57</v>
      </c>
      <c r="G9" s="14" t="s">
        <v>1996</v>
      </c>
    </row>
    <row r="10" spans="2:7" ht="15.75">
      <c r="B10" s="8">
        <f>IF(C10="","",MAX($B$7:B9)+1)</f>
        <v>3</v>
      </c>
      <c r="C10" s="176" t="str">
        <f>C9</f>
        <v>BUCKLEY-GRIZZLY NO 1</v>
      </c>
      <c r="D10" s="177">
        <f>SUM(D8:D9)</f>
        <v>17475672.130000003</v>
      </c>
      <c r="E10" s="177">
        <f aca="true" t="shared" si="0" ref="E10:F10">SUM(E8:E9)</f>
        <v>25013.47857142857</v>
      </c>
      <c r="F10" s="299">
        <f t="shared" si="0"/>
        <v>1</v>
      </c>
      <c r="G10" s="178" t="s">
        <v>503</v>
      </c>
    </row>
    <row r="11" spans="2:9" s="4" customFormat="1" ht="12.75">
      <c r="B11" s="8" t="str">
        <f>IF(C11="","",MAX($B$7:B10)+1)</f>
        <v/>
      </c>
      <c r="C11" s="184"/>
      <c r="D11" s="245"/>
      <c r="E11" s="185"/>
      <c r="F11" s="297"/>
      <c r="G11" s="184"/>
      <c r="I11" s="104"/>
    </row>
    <row r="12" spans="2:9" ht="15.75">
      <c r="B12" s="8">
        <f>IF(C12="","",MAX($B$7:B11)+1)</f>
        <v>4</v>
      </c>
      <c r="C12" s="9" t="s">
        <v>754</v>
      </c>
      <c r="D12" s="175">
        <f>'Appendix A - Detail'!E228</f>
        <v>21425546.510000005</v>
      </c>
      <c r="E12" s="175">
        <f>'Appendix A - Detail'!F228</f>
        <v>15402.892857142859</v>
      </c>
      <c r="F12" s="298">
        <f>'Appendix A - Detail'!G228</f>
        <v>0.5</v>
      </c>
      <c r="G12" s="12" t="s">
        <v>514</v>
      </c>
      <c r="I12" s="210"/>
    </row>
    <row r="13" spans="2:7" ht="15.75">
      <c r="B13" s="8">
        <f>IF(C13="","",MAX($B$7:B12)+1)</f>
        <v>5</v>
      </c>
      <c r="C13" s="12" t="s">
        <v>754</v>
      </c>
      <c r="D13" s="175">
        <f>'Appendix A - Detail'!E1703</f>
        <v>21425546.510000005</v>
      </c>
      <c r="E13" s="175">
        <f>'Appendix A - Detail'!F1703</f>
        <v>15402.892857142859</v>
      </c>
      <c r="F13" s="298">
        <f>'Appendix A - Detail'!G1703</f>
        <v>0.5</v>
      </c>
      <c r="G13" s="14" t="s">
        <v>1996</v>
      </c>
    </row>
    <row r="14" spans="2:7" ht="15.75">
      <c r="B14" s="8">
        <f>IF(C14="","",MAX($B$7:B13)+1)</f>
        <v>6</v>
      </c>
      <c r="C14" s="176" t="str">
        <f>C13</f>
        <v>BUCKLEY-MARION NO 1</v>
      </c>
      <c r="D14" s="177">
        <f>SUM(D12:D13)</f>
        <v>42851093.02000001</v>
      </c>
      <c r="E14" s="177">
        <f aca="true" t="shared" si="1" ref="E14">SUM(E12:E13)</f>
        <v>30805.785714285717</v>
      </c>
      <c r="F14" s="299">
        <f aca="true" t="shared" si="2" ref="F14">SUM(F12:F13)</f>
        <v>1</v>
      </c>
      <c r="G14" s="178" t="s">
        <v>503</v>
      </c>
    </row>
    <row r="15" spans="2:9" s="4" customFormat="1" ht="12.75">
      <c r="B15" s="8" t="str">
        <f>IF(C15="","",MAX($B$7:B14)+1)</f>
        <v/>
      </c>
      <c r="C15" s="184"/>
      <c r="D15" s="245"/>
      <c r="E15" s="185"/>
      <c r="F15" s="297"/>
      <c r="G15" s="184"/>
      <c r="I15" s="104"/>
    </row>
    <row r="16" spans="2:9" ht="15.75">
      <c r="B16" s="8">
        <f>IF(C16="","",MAX($B$7:B15)+1)</f>
        <v>7</v>
      </c>
      <c r="C16" s="9" t="s">
        <v>591</v>
      </c>
      <c r="D16" s="175">
        <f>'Appendix A - Detail'!E23</f>
        <v>135486.93561461795</v>
      </c>
      <c r="E16" s="175">
        <f>'Appendix A - Detail'!F23</f>
        <v>1678.4400905406885</v>
      </c>
      <c r="F16" s="298">
        <f>'Appendix A - Detail'!G23</f>
        <v>0.05417837975977511</v>
      </c>
      <c r="G16" s="12" t="s">
        <v>1995</v>
      </c>
      <c r="I16" s="210"/>
    </row>
    <row r="17" spans="2:7" ht="15.75">
      <c r="B17" s="8">
        <f>IF(C17="","",MAX($B$7:B16)+1)</f>
        <v>8</v>
      </c>
      <c r="C17" s="9" t="s">
        <v>591</v>
      </c>
      <c r="D17" s="175">
        <f>'Appendix A - Detail'!E296</f>
        <v>2365269.569385382</v>
      </c>
      <c r="E17" s="175">
        <f>'Appendix A - Detail'!F296</f>
        <v>29301.447052316453</v>
      </c>
      <c r="F17" s="298">
        <f>'Appendix A - Detail'!G296</f>
        <v>0.9458216202402249</v>
      </c>
      <c r="G17" s="12" t="s">
        <v>514</v>
      </c>
    </row>
    <row r="18" spans="2:7" ht="15.75">
      <c r="B18" s="8">
        <f>IF(C18="","",MAX($B$7:B17)+1)</f>
        <v>9</v>
      </c>
      <c r="C18" s="176" t="str">
        <f>C17</f>
        <v>COUGAR-THURSTON NO 1</v>
      </c>
      <c r="D18" s="177">
        <f>SUM(D16:D17)</f>
        <v>2500756.505</v>
      </c>
      <c r="E18" s="177">
        <f aca="true" t="shared" si="3" ref="E18">SUM(E16:E17)</f>
        <v>30979.88714285714</v>
      </c>
      <c r="F18" s="299">
        <f aca="true" t="shared" si="4" ref="F18">SUM(F16:F17)</f>
        <v>1</v>
      </c>
      <c r="G18" s="178" t="s">
        <v>503</v>
      </c>
    </row>
    <row r="19" spans="2:9" s="4" customFormat="1" ht="12.75">
      <c r="B19" s="8" t="str">
        <f>IF(C19="","",MAX($B$7:B18)+1)</f>
        <v/>
      </c>
      <c r="C19" s="184"/>
      <c r="D19" s="245"/>
      <c r="E19" s="185"/>
      <c r="F19" s="297"/>
      <c r="G19" s="184"/>
      <c r="I19" s="104"/>
    </row>
    <row r="20" spans="2:9" ht="15.75">
      <c r="B20" s="8">
        <f>IF(C20="","",MAX($B$7:B19)+1)</f>
        <v>10</v>
      </c>
      <c r="C20" s="9" t="s">
        <v>804</v>
      </c>
      <c r="D20" s="175">
        <f>'Appendix A - Detail'!E304</f>
        <v>2352111.785220084</v>
      </c>
      <c r="E20" s="175">
        <f>'Appendix A - Detail'!F304</f>
        <v>7802.2226780679675</v>
      </c>
      <c r="F20" s="298">
        <f>'Appendix A - Detail'!G304</f>
        <v>0.8773124290434874</v>
      </c>
      <c r="G20" s="12" t="s">
        <v>514</v>
      </c>
      <c r="I20" s="210"/>
    </row>
    <row r="21" spans="2:7" ht="15.75">
      <c r="B21" s="8">
        <f>IF(C21="","",MAX($B$7:B20)+1)</f>
        <v>11</v>
      </c>
      <c r="C21" s="12" t="s">
        <v>804</v>
      </c>
      <c r="D21" s="175">
        <f>'Appendix A - Detail'!E1707</f>
        <v>328930.57477991603</v>
      </c>
      <c r="E21" s="175">
        <f>'Appendix A - Detail'!F1707</f>
        <v>1091.1001790748899</v>
      </c>
      <c r="F21" s="298">
        <f>'Appendix A - Detail'!G1707</f>
        <v>0.12268757095651261</v>
      </c>
      <c r="G21" s="14" t="s">
        <v>1996</v>
      </c>
    </row>
    <row r="22" spans="2:7" ht="15.75">
      <c r="B22" s="8">
        <f>IF(C22="","",MAX($B$7:B21)+1)</f>
        <v>12</v>
      </c>
      <c r="C22" s="176" t="str">
        <f>C21</f>
        <v>COYOTE SPRINGS-SLATT NO 1</v>
      </c>
      <c r="D22" s="177">
        <f>SUM(D20:D21)</f>
        <v>2681042.36</v>
      </c>
      <c r="E22" s="177">
        <f aca="true" t="shared" si="5" ref="E22">SUM(E20:E21)</f>
        <v>8893.322857142857</v>
      </c>
      <c r="F22" s="299">
        <f aca="true" t="shared" si="6" ref="F22">SUM(F20:F21)</f>
        <v>1</v>
      </c>
      <c r="G22" s="178" t="s">
        <v>503</v>
      </c>
    </row>
    <row r="23" spans="2:9" s="4" customFormat="1" ht="12.75">
      <c r="B23" s="8" t="str">
        <f>IF(C23="","",MAX($B$7:B22)+1)</f>
        <v/>
      </c>
      <c r="C23" s="184"/>
      <c r="D23" s="245"/>
      <c r="E23" s="185"/>
      <c r="F23" s="297"/>
      <c r="G23" s="184"/>
      <c r="I23" s="104"/>
    </row>
    <row r="24" spans="2:9" ht="15.75">
      <c r="B24" s="8">
        <f>IF(C24="","",MAX($B$7:B23)+1)</f>
        <v>13</v>
      </c>
      <c r="C24" s="9" t="s">
        <v>596</v>
      </c>
      <c r="D24" s="175">
        <f>'Appendix A - Detail'!E30</f>
        <v>357223.5774212271</v>
      </c>
      <c r="E24" s="175">
        <f>'Appendix A - Detail'!F30</f>
        <v>5612.833946932006</v>
      </c>
      <c r="F24" s="298">
        <f>'Appendix A - Detail'!G30</f>
        <v>0.3488114980652294</v>
      </c>
      <c r="G24" s="12" t="s">
        <v>1995</v>
      </c>
      <c r="I24" s="210"/>
    </row>
    <row r="25" spans="2:7" ht="15.75">
      <c r="B25" s="8">
        <f>IF(C25="","",MAX($B$7:B24)+1)</f>
        <v>14</v>
      </c>
      <c r="C25" s="9" t="s">
        <v>596</v>
      </c>
      <c r="D25" s="175">
        <f>'Appendix A - Detail'!E404</f>
        <v>666892.8275787728</v>
      </c>
      <c r="E25" s="175">
        <f>'Appendix A - Detail'!F404</f>
        <v>10478.476053067994</v>
      </c>
      <c r="F25" s="298">
        <f>'Appendix A - Detail'!G404</f>
        <v>0.6511885019347706</v>
      </c>
      <c r="G25" s="12" t="s">
        <v>514</v>
      </c>
    </row>
    <row r="26" spans="2:7" ht="15.75">
      <c r="B26" s="8">
        <f>IF(C26="","",MAX($B$7:B25)+1)</f>
        <v>15</v>
      </c>
      <c r="C26" s="176" t="str">
        <f>C25</f>
        <v>GREEN PETER-LEBANON NO 1</v>
      </c>
      <c r="D26" s="177">
        <f>SUM(D24:D25)</f>
        <v>1024116.4049999999</v>
      </c>
      <c r="E26" s="177">
        <f aca="true" t="shared" si="7" ref="E26">SUM(E24:E25)</f>
        <v>16091.310000000001</v>
      </c>
      <c r="F26" s="299">
        <f aca="true" t="shared" si="8" ref="F26">SUM(F24:F25)</f>
        <v>1</v>
      </c>
      <c r="G26" s="178" t="s">
        <v>503</v>
      </c>
    </row>
    <row r="27" spans="2:9" s="4" customFormat="1" ht="12.75">
      <c r="B27" s="8" t="str">
        <f>IF(C27="","",MAX($B$7:B26)+1)</f>
        <v/>
      </c>
      <c r="C27" s="184"/>
      <c r="D27" s="245"/>
      <c r="E27" s="185"/>
      <c r="F27" s="297"/>
      <c r="G27" s="184"/>
      <c r="I27" s="104"/>
    </row>
    <row r="28" spans="2:9" ht="15.75">
      <c r="B28" s="8">
        <f>IF(C28="","",MAX($B$7:B27)+1)</f>
        <v>16</v>
      </c>
      <c r="C28" s="9" t="s">
        <v>876</v>
      </c>
      <c r="D28" s="175">
        <f>'Appendix A - Detail'!E409</f>
        <v>14696080.742799995</v>
      </c>
      <c r="E28" s="175">
        <f>'Appendix A - Detail'!F409</f>
        <v>15076.310471428573</v>
      </c>
      <c r="F28" s="298">
        <f>'Appendix A - Detail'!G409</f>
        <v>0.43</v>
      </c>
      <c r="G28" s="12" t="s">
        <v>514</v>
      </c>
      <c r="I28" s="210"/>
    </row>
    <row r="29" spans="2:7" ht="15.75">
      <c r="B29" s="8">
        <f>IF(C29="","",MAX($B$7:B28)+1)</f>
        <v>17</v>
      </c>
      <c r="C29" s="12" t="s">
        <v>876</v>
      </c>
      <c r="D29" s="175">
        <f>'Appendix A - Detail'!E1717</f>
        <v>19480851.217199996</v>
      </c>
      <c r="E29" s="175">
        <f>'Appendix A - Detail'!F1717</f>
        <v>19984.87667142857</v>
      </c>
      <c r="F29" s="298">
        <f>'Appendix A - Detail'!G1717</f>
        <v>0.57</v>
      </c>
      <c r="G29" s="14" t="s">
        <v>1996</v>
      </c>
    </row>
    <row r="30" spans="2:7" ht="15.75">
      <c r="B30" s="8">
        <f>IF(C30="","",MAX($B$7:B29)+1)</f>
        <v>18</v>
      </c>
      <c r="C30" s="176" t="str">
        <f>C29</f>
        <v>GRIZZLY-SUMMER LAKE NO 1</v>
      </c>
      <c r="D30" s="177">
        <f>SUM(D28:D29)</f>
        <v>34176931.95999999</v>
      </c>
      <c r="E30" s="177">
        <f aca="true" t="shared" si="9" ref="E30">SUM(E28:E29)</f>
        <v>35061.18714285715</v>
      </c>
      <c r="F30" s="299">
        <f aca="true" t="shared" si="10" ref="F30">SUM(F28:F29)</f>
        <v>1</v>
      </c>
      <c r="G30" s="178" t="s">
        <v>503</v>
      </c>
    </row>
    <row r="31" spans="2:9" s="4" customFormat="1" ht="12.75">
      <c r="B31" s="8" t="str">
        <f>IF(C31="","",MAX($B$7:B30)+1)</f>
        <v/>
      </c>
      <c r="C31" s="184"/>
      <c r="D31" s="245"/>
      <c r="E31" s="185"/>
      <c r="F31" s="297"/>
      <c r="G31" s="184"/>
      <c r="I31" s="104"/>
    </row>
    <row r="32" spans="2:9" ht="15.75">
      <c r="B32" s="8">
        <f>IF(C32="","",MAX($B$7:B31)+1)</f>
        <v>19</v>
      </c>
      <c r="C32" s="9" t="s">
        <v>877</v>
      </c>
      <c r="D32" s="175">
        <f>'Appendix A - Detail'!E410</f>
        <v>1919105.972303534</v>
      </c>
      <c r="E32" s="175">
        <f>'Appendix A - Detail'!F410</f>
        <v>0</v>
      </c>
      <c r="F32" s="298">
        <f>'Appendix A - Detail'!G410</f>
        <v>0.9405365227380228</v>
      </c>
      <c r="G32" s="12" t="s">
        <v>514</v>
      </c>
      <c r="I32" s="210"/>
    </row>
    <row r="33" spans="2:7" ht="15.75">
      <c r="B33" s="8">
        <f>IF(C33="","",MAX($B$7:B32)+1)</f>
        <v>20</v>
      </c>
      <c r="C33" s="12" t="s">
        <v>877</v>
      </c>
      <c r="D33" s="175">
        <f>'Appendix A - Detail'!E1776</f>
        <v>121331.50769646598</v>
      </c>
      <c r="E33" s="175">
        <f>'Appendix A - Detail'!F1776</f>
        <v>0</v>
      </c>
      <c r="F33" s="298">
        <f>'Appendix A - Detail'!G1776</f>
        <v>0.05946347726197716</v>
      </c>
      <c r="G33" s="12" t="s">
        <v>1997</v>
      </c>
    </row>
    <row r="34" spans="2:7" ht="15.75">
      <c r="B34" s="8">
        <f>IF(C34="","",MAX($B$7:B33)+1)</f>
        <v>21</v>
      </c>
      <c r="C34" s="176" t="str">
        <f>C33</f>
        <v>Grouse Creek-Tecoma Transmission Lines &amp; Substation</v>
      </c>
      <c r="D34" s="177">
        <f>SUM(D32:D33)</f>
        <v>2040437.48</v>
      </c>
      <c r="E34" s="177">
        <f aca="true" t="shared" si="11" ref="E34">SUM(E32:E33)</f>
        <v>0</v>
      </c>
      <c r="F34" s="299">
        <f aca="true" t="shared" si="12" ref="F34">SUM(F32:F33)</f>
        <v>1</v>
      </c>
      <c r="G34" s="178" t="s">
        <v>503</v>
      </c>
    </row>
    <row r="35" spans="2:9" s="4" customFormat="1" ht="12.75">
      <c r="B35" s="8" t="str">
        <f>IF(C35="","",MAX($B$7:B34)+1)</f>
        <v/>
      </c>
      <c r="C35" s="184"/>
      <c r="D35" s="245"/>
      <c r="E35" s="185"/>
      <c r="F35" s="297"/>
      <c r="G35" s="184"/>
      <c r="I35" s="104"/>
    </row>
    <row r="36" spans="2:9" ht="15.75">
      <c r="B36" s="8">
        <f>IF(C36="","",MAX($B$7:B35)+1)</f>
        <v>22</v>
      </c>
      <c r="C36" s="9" t="s">
        <v>597</v>
      </c>
      <c r="D36" s="175">
        <f>'Appendix A - Detail'!E31</f>
        <v>308024.96838508063</v>
      </c>
      <c r="E36" s="175">
        <f>'Appendix A - Detail'!F31</f>
        <v>5363.268910714286</v>
      </c>
      <c r="F36" s="298">
        <f>'Appendix A - Detail'!G31</f>
        <v>0.19314516129032258</v>
      </c>
      <c r="G36" s="12" t="s">
        <v>1995</v>
      </c>
      <c r="I36" s="210"/>
    </row>
    <row r="37" spans="2:7" ht="15.75">
      <c r="B37" s="8">
        <f>IF(C37="","",MAX($B$7:B36)+1)</f>
        <v>23</v>
      </c>
      <c r="C37" s="9" t="s">
        <v>597</v>
      </c>
      <c r="D37" s="175">
        <f>'Appendix A - Detail'!E429</f>
        <v>1286759.8366149194</v>
      </c>
      <c r="E37" s="175">
        <f>'Appendix A - Detail'!F429</f>
        <v>22404.803946428572</v>
      </c>
      <c r="F37" s="298">
        <f>'Appendix A - Detail'!G429</f>
        <v>0.8068548387096774</v>
      </c>
      <c r="G37" s="12" t="s">
        <v>514</v>
      </c>
    </row>
    <row r="38" spans="2:7" ht="15.75">
      <c r="B38" s="8">
        <f>IF(C38="","",MAX($B$7:B37)+1)</f>
        <v>24</v>
      </c>
      <c r="C38" s="176" t="str">
        <f>C37</f>
        <v>HILLS CREEK-LOOKOUT POINT NO 1</v>
      </c>
      <c r="D38" s="177">
        <f>SUM(D36:D37)</f>
        <v>1594784.805</v>
      </c>
      <c r="E38" s="177">
        <f aca="true" t="shared" si="13" ref="E38">SUM(E36:E37)</f>
        <v>27768.07285714286</v>
      </c>
      <c r="F38" s="299">
        <f aca="true" t="shared" si="14" ref="F38">SUM(F36:F37)</f>
        <v>1</v>
      </c>
      <c r="G38" s="178" t="s">
        <v>503</v>
      </c>
    </row>
    <row r="39" spans="2:9" s="4" customFormat="1" ht="12.75">
      <c r="B39" s="8" t="str">
        <f>IF(C39="","",MAX($B$7:B38)+1)</f>
        <v/>
      </c>
      <c r="C39" s="184"/>
      <c r="D39" s="245"/>
      <c r="E39" s="185"/>
      <c r="F39" s="297"/>
      <c r="G39" s="184"/>
      <c r="I39" s="104"/>
    </row>
    <row r="40" spans="2:9" ht="15.75">
      <c r="B40" s="8">
        <f>IF(C40="","",MAX($B$7:B39)+1)</f>
        <v>25</v>
      </c>
      <c r="C40" s="22" t="s">
        <v>901</v>
      </c>
      <c r="D40" s="175">
        <f>'Appendix A - Detail'!E33</f>
        <v>15726.323042998896</v>
      </c>
      <c r="E40" s="179">
        <f>'Appendix A - Detail'!F33</f>
        <v>36.869585761537245</v>
      </c>
      <c r="F40" s="300">
        <f>'Appendix A - Detail'!G33</f>
        <v>0.027563395810363836</v>
      </c>
      <c r="G40" s="1" t="s">
        <v>1995</v>
      </c>
      <c r="I40" s="210"/>
    </row>
    <row r="41" spans="2:7" ht="15.75">
      <c r="B41" s="8">
        <f>IF(C41="","",MAX($B$7:B40)+1)</f>
        <v>26</v>
      </c>
      <c r="C41" s="22" t="s">
        <v>901</v>
      </c>
      <c r="D41" s="175">
        <f>'Appendix A - Detail'!E441</f>
        <v>554824.6769570011</v>
      </c>
      <c r="E41" s="179">
        <f>'Appendix A - Detail'!F441</f>
        <v>1300.758985667034</v>
      </c>
      <c r="F41" s="300">
        <f>'Appendix A - Detail'!G441</f>
        <v>0.9724366041896362</v>
      </c>
      <c r="G41" s="1" t="s">
        <v>514</v>
      </c>
    </row>
    <row r="42" spans="2:7" ht="15.75">
      <c r="B42" s="8">
        <f>IF(C42="","",MAX($B$7:B41)+1)</f>
        <v>27</v>
      </c>
      <c r="C42" s="180" t="str">
        <f>C41</f>
        <v>ICE HARBOR-FRANKLIN NO 2</v>
      </c>
      <c r="D42" s="177">
        <f>SUM(D40:D41)</f>
        <v>570551</v>
      </c>
      <c r="E42" s="181">
        <f aca="true" t="shared" si="15" ref="E42">SUM(E40:E41)</f>
        <v>1337.6285714285714</v>
      </c>
      <c r="F42" s="301">
        <f aca="true" t="shared" si="16" ref="F42">SUM(F40:F41)</f>
        <v>1</v>
      </c>
      <c r="G42" s="182" t="s">
        <v>503</v>
      </c>
    </row>
    <row r="43" spans="2:9" s="4" customFormat="1" ht="12.75">
      <c r="B43" s="8" t="str">
        <f>IF(C43="","",MAX($B$7:B42)+1)</f>
        <v/>
      </c>
      <c r="C43" s="184"/>
      <c r="D43" s="245"/>
      <c r="E43" s="185"/>
      <c r="F43" s="297"/>
      <c r="G43" s="184"/>
      <c r="I43" s="104"/>
    </row>
    <row r="44" spans="2:9" ht="15.75">
      <c r="B44" s="8">
        <f>IF(C44="","",MAX($B$7:B43)+1)</f>
        <v>28</v>
      </c>
      <c r="C44" s="22" t="s">
        <v>598</v>
      </c>
      <c r="D44" s="175">
        <f>'Appendix A - Detail'!E34</f>
        <v>133963.46255506607</v>
      </c>
      <c r="E44" s="179">
        <f>'Appendix A - Detail'!F34</f>
        <v>96.88199811202011</v>
      </c>
      <c r="F44" s="300">
        <f>'Appendix A - Detail'!G34</f>
        <v>0.09140969162995594</v>
      </c>
      <c r="G44" s="1" t="s">
        <v>1995</v>
      </c>
      <c r="I44" s="210"/>
    </row>
    <row r="45" spans="2:7" ht="15.75">
      <c r="B45" s="8">
        <f>IF(C45="","",MAX($B$7:B44)+1)</f>
        <v>29</v>
      </c>
      <c r="C45" s="22" t="s">
        <v>598</v>
      </c>
      <c r="D45" s="175">
        <f>'Appendix A - Detail'!E442</f>
        <v>1331564.537444934</v>
      </c>
      <c r="E45" s="179">
        <f>'Appendix A - Detail'!F442</f>
        <v>962.983716173694</v>
      </c>
      <c r="F45" s="300">
        <f>'Appendix A - Detail'!G442</f>
        <v>0.9085903083700441</v>
      </c>
      <c r="G45" s="1" t="s">
        <v>514</v>
      </c>
    </row>
    <row r="46" spans="2:7" ht="15.75">
      <c r="B46" s="8">
        <f>IF(C46="","",MAX($B$7:B45)+1)</f>
        <v>30</v>
      </c>
      <c r="C46" s="180" t="str">
        <f>C45</f>
        <v>ICE HARBOR-FRANKLIN NO 3</v>
      </c>
      <c r="D46" s="177">
        <f>SUM(D44:D45)</f>
        <v>1465528</v>
      </c>
      <c r="E46" s="181">
        <f aca="true" t="shared" si="17" ref="E46">SUM(E44:E45)</f>
        <v>1059.8657142857141</v>
      </c>
      <c r="F46" s="301">
        <f aca="true" t="shared" si="18" ref="F46">SUM(F44:F45)</f>
        <v>1</v>
      </c>
      <c r="G46" s="182" t="s">
        <v>503</v>
      </c>
    </row>
    <row r="47" spans="2:9" s="4" customFormat="1" ht="12.75">
      <c r="B47" s="8" t="str">
        <f>IF(C47="","",MAX($B$7:B46)+1)</f>
        <v/>
      </c>
      <c r="C47" s="184"/>
      <c r="D47" s="245"/>
      <c r="E47" s="185"/>
      <c r="F47" s="297"/>
      <c r="G47" s="184"/>
      <c r="I47" s="104"/>
    </row>
    <row r="48" spans="2:9" ht="15.75">
      <c r="B48" s="8">
        <f>IF(C48="","",MAX($B$7:B47)+1)</f>
        <v>31</v>
      </c>
      <c r="C48" s="22" t="s">
        <v>950</v>
      </c>
      <c r="D48" s="175">
        <f>'Appendix A - Detail'!E530</f>
        <v>4456110.3775</v>
      </c>
      <c r="E48" s="179">
        <f>'Appendix A - Detail'!F530</f>
        <v>14597.000714285716</v>
      </c>
      <c r="F48" s="300">
        <f>'Appendix A - Detail'!G530</f>
        <v>0.5</v>
      </c>
      <c r="G48" s="1" t="s">
        <v>514</v>
      </c>
      <c r="I48" s="210"/>
    </row>
    <row r="49" spans="2:7" ht="15.75">
      <c r="B49" s="8">
        <f>IF(C49="","",MAX($B$7:B48)+1)</f>
        <v>32</v>
      </c>
      <c r="C49" s="1" t="s">
        <v>950</v>
      </c>
      <c r="D49" s="175">
        <f>'Appendix A - Detail'!E1729</f>
        <v>4456110.3775</v>
      </c>
      <c r="E49" s="179">
        <f>'Appendix A - Detail'!F1729</f>
        <v>14597.000714285716</v>
      </c>
      <c r="F49" s="300">
        <f>'Appendix A - Detail'!G1729</f>
        <v>0.5</v>
      </c>
      <c r="G49" s="23" t="s">
        <v>1996</v>
      </c>
    </row>
    <row r="50" spans="2:7" ht="15.75">
      <c r="B50" s="8">
        <f>IF(C50="","",MAX($B$7:B49)+1)</f>
        <v>33</v>
      </c>
      <c r="C50" s="180" t="str">
        <f>C49</f>
        <v>MARION-ALVEY NO 1</v>
      </c>
      <c r="D50" s="177">
        <f>SUM(D48:D49)</f>
        <v>8912220.755</v>
      </c>
      <c r="E50" s="181">
        <f aca="true" t="shared" si="19" ref="E50">SUM(E48:E49)</f>
        <v>29194.00142857143</v>
      </c>
      <c r="F50" s="301">
        <f aca="true" t="shared" si="20" ref="F50">SUM(F48:F49)</f>
        <v>1</v>
      </c>
      <c r="G50" s="182" t="s">
        <v>503</v>
      </c>
    </row>
    <row r="51" spans="2:9" s="4" customFormat="1" ht="12.75">
      <c r="B51" s="8" t="str">
        <f>IF(C51="","",MAX($B$7:B50)+1)</f>
        <v/>
      </c>
      <c r="C51" s="184"/>
      <c r="D51" s="245"/>
      <c r="E51" s="185"/>
      <c r="F51" s="297"/>
      <c r="G51" s="184"/>
      <c r="I51" s="104"/>
    </row>
    <row r="52" spans="2:9" ht="15.75">
      <c r="B52" s="8">
        <f>IF(C52="","",MAX($B$7:B51)+1)</f>
        <v>34</v>
      </c>
      <c r="C52" s="22" t="s">
        <v>1098</v>
      </c>
      <c r="D52" s="175">
        <f>'Appendix A - Detail'!E771</f>
        <v>4797157.987478613</v>
      </c>
      <c r="E52" s="179">
        <f>'Appendix A - Detail'!F771</f>
        <v>24214.200502472035</v>
      </c>
      <c r="F52" s="300">
        <f>'Appendix A - Detail'!G771</f>
        <v>0.9299903210288738</v>
      </c>
      <c r="G52" s="1" t="s">
        <v>514</v>
      </c>
      <c r="I52" s="210"/>
    </row>
    <row r="53" spans="2:7" ht="15.75">
      <c r="B53" s="8">
        <f>IF(C53="","",MAX($B$7:B52)+1)</f>
        <v>35</v>
      </c>
      <c r="C53" s="1" t="s">
        <v>1098</v>
      </c>
      <c r="D53" s="175">
        <f>'Appendix A - Detail'!E1733</f>
        <v>361130.0925213866</v>
      </c>
      <c r="E53" s="179">
        <f>'Appendix A - Detail'!F1733</f>
        <v>1822.845211813679</v>
      </c>
      <c r="F53" s="300">
        <f>'Appendix A - Detail'!G1733</f>
        <v>0.07000967897112616</v>
      </c>
      <c r="G53" s="23" t="s">
        <v>1996</v>
      </c>
    </row>
    <row r="54" spans="2:7" ht="15.75">
      <c r="B54" s="8">
        <f>IF(C54="","",MAX($B$7:B53)+1)</f>
        <v>36</v>
      </c>
      <c r="C54" s="180" t="str">
        <f>C53</f>
        <v>SLATT-JOHN DAY NO 1</v>
      </c>
      <c r="D54" s="177">
        <f>SUM(D52:D53)</f>
        <v>5158288.079999999</v>
      </c>
      <c r="E54" s="181">
        <f aca="true" t="shared" si="21" ref="E54">SUM(E52:E53)</f>
        <v>26037.045714285712</v>
      </c>
      <c r="F54" s="301">
        <f aca="true" t="shared" si="22" ref="F54">SUM(F52:F53)</f>
        <v>1</v>
      </c>
      <c r="G54" s="182" t="s">
        <v>503</v>
      </c>
    </row>
    <row r="55" spans="2:9" s="4" customFormat="1" ht="12.75">
      <c r="B55" s="8" t="str">
        <f>IF(C55="","",MAX($B$7:B54)+1)</f>
        <v/>
      </c>
      <c r="C55" s="184"/>
      <c r="D55" s="245"/>
      <c r="E55" s="185"/>
      <c r="F55" s="297"/>
      <c r="G55" s="184"/>
      <c r="I55" s="104"/>
    </row>
    <row r="56" spans="2:10" ht="12.75">
      <c r="B56" s="8">
        <f>IF(C56="","",MAX($B$7:B55)+1)</f>
        <v>37</v>
      </c>
      <c r="C56" s="1" t="s">
        <v>254</v>
      </c>
      <c r="D56" s="14">
        <f>'Appendix A - Detail'!E878</f>
        <v>197084.04</v>
      </c>
      <c r="E56" s="23">
        <f>'Appendix A - Detail'!F878</f>
        <v>10079.715703191214</v>
      </c>
      <c r="F56" s="302">
        <f>'Appendix A - Detail'!G878</f>
        <v>0.8179694254708498</v>
      </c>
      <c r="G56" s="1" t="s">
        <v>514</v>
      </c>
      <c r="I56" s="210"/>
      <c r="J56" s="218"/>
    </row>
    <row r="57" spans="2:10" ht="12.75">
      <c r="B57" s="8">
        <f>IF(C57="","",MAX($B$7:B56)+1)</f>
        <v>38</v>
      </c>
      <c r="C57" s="1" t="s">
        <v>254</v>
      </c>
      <c r="D57" s="14">
        <f>'Appendix A - Detail'!E1781</f>
        <v>43859</v>
      </c>
      <c r="E57" s="23">
        <f>'Appendix A - Detail'!F1781</f>
        <v>2243.1357253802157</v>
      </c>
      <c r="F57" s="302">
        <f>'Appendix A - Detail'!G1781</f>
        <v>0.1820305745291501</v>
      </c>
      <c r="G57" s="1" t="s">
        <v>1997</v>
      </c>
      <c r="I57" s="305"/>
      <c r="J57" s="218"/>
    </row>
    <row r="58" spans="2:10" ht="12.75">
      <c r="B58" s="8">
        <f>IF(C58="","",MAX($B$7:B57)+1)</f>
        <v>39</v>
      </c>
      <c r="C58" s="180" t="s">
        <v>254</v>
      </c>
      <c r="D58" s="178">
        <f>SUM(D56:D57)</f>
        <v>240943.04</v>
      </c>
      <c r="E58" s="182">
        <f>SUM(E56:E57)</f>
        <v>12322.85142857143</v>
      </c>
      <c r="F58" s="303">
        <f>SUM(F56:F57)</f>
        <v>1</v>
      </c>
      <c r="G58" s="182" t="s">
        <v>503</v>
      </c>
      <c r="I58" s="305"/>
      <c r="J58" s="218"/>
    </row>
    <row r="59" spans="2:10" s="4" customFormat="1" ht="12.75">
      <c r="B59" s="8" t="str">
        <f>IF(C59="","",MAX($B$7:B58)+1)</f>
        <v/>
      </c>
      <c r="C59" s="184"/>
      <c r="D59" s="245"/>
      <c r="E59" s="185"/>
      <c r="F59" s="297"/>
      <c r="G59" s="184"/>
      <c r="I59" s="306"/>
      <c r="J59" s="219"/>
    </row>
    <row r="60" spans="2:10" ht="12.75">
      <c r="B60" s="8">
        <f>IF(C60="","",MAX($B$7:B59)+1)</f>
        <v>40</v>
      </c>
      <c r="C60" s="1" t="s">
        <v>1167</v>
      </c>
      <c r="D60" s="14">
        <f>'Appendix A - Detail'!E880</f>
        <v>10469441.926551474</v>
      </c>
      <c r="E60" s="23">
        <f>'Appendix A - Detail'!F880</f>
        <v>89533.80804615893</v>
      </c>
      <c r="F60" s="302">
        <f>'Appendix A - Detail'!G880</f>
        <v>0.895617781894875</v>
      </c>
      <c r="G60" s="1" t="s">
        <v>514</v>
      </c>
      <c r="I60" s="210"/>
      <c r="J60" s="218"/>
    </row>
    <row r="61" spans="2:10" ht="12.75">
      <c r="B61" s="8">
        <f>IF(C61="","",MAX($B$7:B60)+1)</f>
        <v>41</v>
      </c>
      <c r="C61" s="1" t="s">
        <v>1167</v>
      </c>
      <c r="D61" s="14">
        <f>'Appendix A - Detail'!E1878</f>
        <v>1220189.6754485262</v>
      </c>
      <c r="E61" s="23">
        <f>'Appendix A - Detail'!F1878</f>
        <v>10434.96195384108</v>
      </c>
      <c r="F61" s="302">
        <f>'Appendix A - Detail'!G1878</f>
        <v>0.10438221810512503</v>
      </c>
      <c r="G61" s="1" t="s">
        <v>531</v>
      </c>
      <c r="I61" s="305"/>
      <c r="J61" s="218"/>
    </row>
    <row r="62" spans="2:10" ht="12.75">
      <c r="B62" s="8">
        <f>IF(C62="","",MAX($B$7:B61)+1)</f>
        <v>42</v>
      </c>
      <c r="C62" s="180" t="str">
        <f>C61</f>
        <v>ADDY SUBSTATION</v>
      </c>
      <c r="D62" s="178">
        <f>SUM(D60:D61)</f>
        <v>11689631.602</v>
      </c>
      <c r="E62" s="182">
        <f aca="true" t="shared" si="23" ref="E62">SUM(E60:E61)</f>
        <v>99968.77</v>
      </c>
      <c r="F62" s="303">
        <f aca="true" t="shared" si="24" ref="F62">SUM(F60:F61)</f>
        <v>1</v>
      </c>
      <c r="G62" s="182" t="s">
        <v>503</v>
      </c>
      <c r="I62" s="305"/>
      <c r="J62" s="218"/>
    </row>
    <row r="63" spans="2:10" s="4" customFormat="1" ht="12.75">
      <c r="B63" s="8" t="str">
        <f>IF(C63="","",MAX($B$7:B62)+1)</f>
        <v/>
      </c>
      <c r="C63" s="184"/>
      <c r="D63" s="245"/>
      <c r="E63" s="185"/>
      <c r="F63" s="297"/>
      <c r="G63" s="184"/>
      <c r="I63" s="306"/>
      <c r="J63" s="219"/>
    </row>
    <row r="64" spans="2:10" ht="12.75">
      <c r="B64" s="8">
        <f>IF(C64="","",MAX($B$7:B63)+1)</f>
        <v>43</v>
      </c>
      <c r="C64" s="1" t="s">
        <v>1171</v>
      </c>
      <c r="D64" s="14">
        <f>'Appendix A - Detail'!E884</f>
        <v>12293274.981574373</v>
      </c>
      <c r="E64" s="23">
        <f>'Appendix A - Detail'!F884</f>
        <v>132472.34196313017</v>
      </c>
      <c r="F64" s="302">
        <f>'Appendix A - Detail'!G884</f>
        <v>0.9322411001365519</v>
      </c>
      <c r="G64" s="1" t="s">
        <v>514</v>
      </c>
      <c r="I64" s="210"/>
      <c r="J64" s="218"/>
    </row>
    <row r="65" spans="2:9" ht="12.75">
      <c r="B65" s="8">
        <f>IF(C65="","",MAX($B$7:B64)+1)</f>
        <v>44</v>
      </c>
      <c r="C65" s="1" t="s">
        <v>1171</v>
      </c>
      <c r="D65" s="14">
        <f>'Appendix A - Detail'!E1782</f>
        <v>893522.9184256272</v>
      </c>
      <c r="E65" s="23">
        <f>'Appendix A - Detail'!F1782</f>
        <v>9628.603751155555</v>
      </c>
      <c r="F65" s="302">
        <f>'Appendix A - Detail'!G1782</f>
        <v>0.06775889986344806</v>
      </c>
      <c r="G65" s="1" t="s">
        <v>1997</v>
      </c>
      <c r="I65" s="305"/>
    </row>
    <row r="66" spans="2:9" ht="12.75">
      <c r="B66" s="8">
        <f>IF(C66="","",MAX($B$7:B65)+1)</f>
        <v>45</v>
      </c>
      <c r="C66" s="180" t="str">
        <f>C65</f>
        <v>ALBANY SUBSTATION</v>
      </c>
      <c r="D66" s="178">
        <f>SUM(D64:D65)</f>
        <v>13186797.9</v>
      </c>
      <c r="E66" s="182">
        <f aca="true" t="shared" si="25" ref="E66">SUM(E64:E65)</f>
        <v>142100.9457142857</v>
      </c>
      <c r="F66" s="303">
        <f aca="true" t="shared" si="26" ref="F66">SUM(F64:F65)</f>
        <v>1</v>
      </c>
      <c r="G66" s="182" t="s">
        <v>503</v>
      </c>
      <c r="I66" s="305"/>
    </row>
    <row r="67" spans="2:10" s="4" customFormat="1" ht="12.75">
      <c r="B67" s="8" t="str">
        <f>IF(C67="","",MAX($B$7:B66)+1)</f>
        <v/>
      </c>
      <c r="C67" s="184"/>
      <c r="D67" s="245"/>
      <c r="E67" s="185"/>
      <c r="F67" s="297"/>
      <c r="G67" s="184"/>
      <c r="H67" s="1"/>
      <c r="I67" s="305"/>
      <c r="J67" s="1"/>
    </row>
    <row r="68" spans="2:9" ht="12.75">
      <c r="B68" s="8">
        <f>IF(C68="","",MAX($B$7:B67)+1)</f>
        <v>46</v>
      </c>
      <c r="C68" s="22" t="s">
        <v>621</v>
      </c>
      <c r="D68" s="14">
        <f>'Appendix A - Detail'!E60</f>
        <v>365643.8725</v>
      </c>
      <c r="E68" s="23">
        <f>'Appendix A - Detail'!F60</f>
        <v>7097.466785714286</v>
      </c>
      <c r="F68" s="302">
        <f>'Appendix A - Detail'!G60</f>
        <v>0.25</v>
      </c>
      <c r="G68" s="1" t="s">
        <v>1995</v>
      </c>
      <c r="I68" s="210"/>
    </row>
    <row r="69" spans="2:9" ht="12.75">
      <c r="B69" s="8">
        <f>IF(C69="","",MAX($B$7:B68)+1)</f>
        <v>47</v>
      </c>
      <c r="C69" s="1" t="s">
        <v>621</v>
      </c>
      <c r="D69" s="14">
        <f>'Appendix A - Detail'!E885</f>
        <v>1096931.6175</v>
      </c>
      <c r="E69" s="23">
        <f>'Appendix A - Detail'!F885</f>
        <v>21292.40035714286</v>
      </c>
      <c r="F69" s="302">
        <f>'Appendix A - Detail'!G885</f>
        <v>0.75</v>
      </c>
      <c r="G69" s="1" t="s">
        <v>514</v>
      </c>
      <c r="I69" s="305"/>
    </row>
    <row r="70" spans="2:9" ht="12.75">
      <c r="B70" s="8">
        <f>IF(C70="","",MAX($B$7:B69)+1)</f>
        <v>48</v>
      </c>
      <c r="C70" s="180" t="str">
        <f>C69</f>
        <v>ALBENI FALLS SUBSTATION</v>
      </c>
      <c r="D70" s="178">
        <f>SUM(D68:D69)</f>
        <v>1462575.49</v>
      </c>
      <c r="E70" s="182">
        <f aca="true" t="shared" si="27" ref="E70">SUM(E68:E69)</f>
        <v>28389.867142857143</v>
      </c>
      <c r="F70" s="303">
        <f aca="true" t="shared" si="28" ref="F70">SUM(F68:F69)</f>
        <v>1</v>
      </c>
      <c r="G70" s="182" t="s">
        <v>503</v>
      </c>
      <c r="I70" s="305"/>
    </row>
    <row r="71" spans="2:10" s="4" customFormat="1" ht="12.75">
      <c r="B71" s="8" t="str">
        <f>IF(C71="","",MAX($B$7:B70)+1)</f>
        <v/>
      </c>
      <c r="C71" s="184"/>
      <c r="D71" s="245"/>
      <c r="E71" s="185"/>
      <c r="F71" s="297"/>
      <c r="G71" s="184"/>
      <c r="H71" s="1"/>
      <c r="I71" s="305"/>
      <c r="J71" s="1"/>
    </row>
    <row r="72" spans="2:9" ht="12.75">
      <c r="B72" s="8">
        <f>IF(C72="","",MAX($B$7:B71)+1)</f>
        <v>49</v>
      </c>
      <c r="C72" s="1" t="s">
        <v>1172</v>
      </c>
      <c r="D72" s="14">
        <f>'Appendix A - Detail'!E886</f>
        <v>9360681.965129152</v>
      </c>
      <c r="E72" s="23">
        <f>'Appendix A - Detail'!F886</f>
        <v>265086.76990171295</v>
      </c>
      <c r="F72" s="302">
        <f>'Appendix A - Detail'!G886</f>
        <v>0.9513022296023849</v>
      </c>
      <c r="G72" s="1" t="s">
        <v>514</v>
      </c>
      <c r="I72" s="210"/>
    </row>
    <row r="73" spans="2:9" ht="12.75">
      <c r="B73" s="8">
        <f>IF(C73="","",MAX($B$7:B72)+1)</f>
        <v>50</v>
      </c>
      <c r="C73" s="1" t="s">
        <v>1172</v>
      </c>
      <c r="D73" s="14">
        <f>'Appendix A - Detail'!E1879</f>
        <v>479179.30487084534</v>
      </c>
      <c r="E73" s="23">
        <f>'Appendix A - Detail'!F1879</f>
        <v>13569.961526858473</v>
      </c>
      <c r="F73" s="302">
        <f>'Appendix A - Detail'!G1879</f>
        <v>0.048697770397615116</v>
      </c>
      <c r="G73" s="1" t="s">
        <v>531</v>
      </c>
      <c r="I73" s="305"/>
    </row>
    <row r="74" spans="2:9" ht="12.75">
      <c r="B74" s="8">
        <f>IF(C74="","",MAX($B$7:B73)+1)</f>
        <v>51</v>
      </c>
      <c r="C74" s="180" t="str">
        <f>C73</f>
        <v>ALCOA SUBSTATION</v>
      </c>
      <c r="D74" s="178">
        <f>SUM(D72:D73)</f>
        <v>9839861.269999998</v>
      </c>
      <c r="E74" s="182">
        <f aca="true" t="shared" si="29" ref="E74">SUM(E72:E73)</f>
        <v>278656.7314285714</v>
      </c>
      <c r="F74" s="303">
        <f aca="true" t="shared" si="30" ref="F74">SUM(F72:F73)</f>
        <v>1</v>
      </c>
      <c r="G74" s="182" t="s">
        <v>503</v>
      </c>
      <c r="I74" s="305"/>
    </row>
    <row r="75" spans="2:9" ht="12.75">
      <c r="B75" s="8" t="str">
        <f>IF(C75="","",MAX($B$7:B74)+1)</f>
        <v/>
      </c>
      <c r="C75" s="33"/>
      <c r="D75" s="246"/>
      <c r="E75" s="186"/>
      <c r="F75" s="304"/>
      <c r="G75" s="186"/>
      <c r="I75" s="305"/>
    </row>
    <row r="76" spans="2:9" ht="12.75">
      <c r="B76" s="8">
        <f>IF(C76="","",MAX($B$7:B75)+1)</f>
        <v>52</v>
      </c>
      <c r="C76" s="1" t="s">
        <v>1178</v>
      </c>
      <c r="D76" s="14">
        <f>'Appendix A - Detail'!E893</f>
        <v>46540019.92799999</v>
      </c>
      <c r="E76" s="23">
        <f>'Appendix A - Detail'!F893</f>
        <v>259878.79980130427</v>
      </c>
      <c r="F76" s="302">
        <f>'Appendix A - Detail'!G893</f>
        <v>0.8582814252894926</v>
      </c>
      <c r="G76" s="1" t="s">
        <v>514</v>
      </c>
      <c r="I76" s="210"/>
    </row>
    <row r="77" spans="2:9" ht="12.75">
      <c r="B77" s="8">
        <f>IF(C77="","",MAX($B$7:B76)+1)</f>
        <v>53</v>
      </c>
      <c r="C77" s="1" t="s">
        <v>1178</v>
      </c>
      <c r="D77" s="14">
        <f>'Appendix A - Detail'!E1737</f>
        <v>7684641.7700000005</v>
      </c>
      <c r="E77" s="23">
        <f>'Appendix A - Detail'!F1737</f>
        <v>42910.92877012424</v>
      </c>
      <c r="F77" s="302">
        <f>'Appendix A - Detail'!G1737</f>
        <v>0.1417185747105074</v>
      </c>
      <c r="G77" s="23" t="s">
        <v>1996</v>
      </c>
      <c r="I77" s="305"/>
    </row>
    <row r="78" spans="2:9" ht="12.75">
      <c r="B78" s="8">
        <f>IF(C78="","",MAX($B$7:B77)+1)</f>
        <v>54</v>
      </c>
      <c r="C78" s="180" t="str">
        <f>C77</f>
        <v>ALVEY SUBSTATION</v>
      </c>
      <c r="D78" s="178">
        <f>SUM(D76:D77)</f>
        <v>54224661.69799999</v>
      </c>
      <c r="E78" s="182">
        <f aca="true" t="shared" si="31" ref="E78">SUM(E76:E77)</f>
        <v>302789.7285714285</v>
      </c>
      <c r="F78" s="303">
        <f aca="true" t="shared" si="32" ref="F78">SUM(F76:F77)</f>
        <v>1</v>
      </c>
      <c r="G78" s="182" t="s">
        <v>503</v>
      </c>
      <c r="I78" s="305"/>
    </row>
    <row r="79" spans="2:9" ht="12.75">
      <c r="B79" s="8" t="str">
        <f>IF(C79="","",MAX($B$7:B78)+1)</f>
        <v/>
      </c>
      <c r="C79" s="33"/>
      <c r="D79" s="246"/>
      <c r="E79" s="186"/>
      <c r="F79" s="304"/>
      <c r="G79" s="186"/>
      <c r="I79" s="305"/>
    </row>
    <row r="80" spans="2:9" ht="12.75">
      <c r="B80" s="8">
        <f>IF(C80="","",MAX($B$7:B79)+1)</f>
        <v>55</v>
      </c>
      <c r="C80" s="22" t="s">
        <v>622</v>
      </c>
      <c r="D80" s="14">
        <f>'Appendix A - Detail'!E61</f>
        <v>3800762.3171583153</v>
      </c>
      <c r="E80" s="23">
        <f>'Appendix A - Detail'!F61</f>
        <v>40496.12749170075</v>
      </c>
      <c r="F80" s="302">
        <f>'Appendix A - Detail'!G61</f>
        <v>0.08374474372216408</v>
      </c>
      <c r="G80" s="1" t="s">
        <v>1995</v>
      </c>
      <c r="I80" s="210"/>
    </row>
    <row r="81" spans="2:9" ht="12.75">
      <c r="B81" s="8">
        <f>IF(C81="","",MAX($B$7:B80)+1)</f>
        <v>56</v>
      </c>
      <c r="C81" s="1" t="s">
        <v>622</v>
      </c>
      <c r="D81" s="14">
        <f>'Appendix A - Detail'!E904</f>
        <v>41584322.74284165</v>
      </c>
      <c r="E81" s="23">
        <f>'Appendix A - Detail'!F904</f>
        <v>443070.0725082993</v>
      </c>
      <c r="F81" s="302">
        <f>'Appendix A - Detail'!G904</f>
        <v>0.9162552562778359</v>
      </c>
      <c r="G81" s="1" t="s">
        <v>514</v>
      </c>
      <c r="I81" s="305"/>
    </row>
    <row r="82" spans="2:9" ht="12.75">
      <c r="B82" s="8">
        <f>IF(C82="","",MAX($B$7:B81)+1)</f>
        <v>57</v>
      </c>
      <c r="C82" s="180" t="str">
        <f>C81</f>
        <v>ASHE SUBSTATION</v>
      </c>
      <c r="D82" s="178">
        <f>SUM(D80:D81)</f>
        <v>45385085.05999997</v>
      </c>
      <c r="E82" s="182">
        <f aca="true" t="shared" si="33" ref="E82">SUM(E80:E81)</f>
        <v>483566.20000000007</v>
      </c>
      <c r="F82" s="303">
        <f aca="true" t="shared" si="34" ref="F82">SUM(F80:F81)</f>
        <v>1</v>
      </c>
      <c r="G82" s="182" t="s">
        <v>503</v>
      </c>
      <c r="I82" s="305"/>
    </row>
    <row r="83" spans="2:9" ht="12.75">
      <c r="B83" s="8" t="str">
        <f>IF(C83="","",MAX($B$7:B82)+1)</f>
        <v/>
      </c>
      <c r="C83" s="33"/>
      <c r="D83" s="246"/>
      <c r="E83" s="186"/>
      <c r="F83" s="304"/>
      <c r="G83" s="186"/>
      <c r="I83" s="305"/>
    </row>
    <row r="84" spans="2:9" ht="12.75">
      <c r="B84" s="8">
        <f>IF(C84="","",MAX($B$7:B83)+1)</f>
        <v>58</v>
      </c>
      <c r="C84" s="1" t="s">
        <v>1188</v>
      </c>
      <c r="D84" s="14">
        <f>'Appendix A - Detail'!E910</f>
        <v>4259802.199999999</v>
      </c>
      <c r="E84" s="23">
        <f>'Appendix A - Detail'!F910</f>
        <v>62363.42247408679</v>
      </c>
      <c r="F84" s="302">
        <f>'Appendix A - Detail'!G910</f>
        <v>0.8593965248413574</v>
      </c>
      <c r="G84" s="1" t="s">
        <v>514</v>
      </c>
      <c r="I84" s="210"/>
    </row>
    <row r="85" spans="2:9" ht="12.75">
      <c r="B85" s="8">
        <f>IF(C85="","",MAX($B$7:B84)+1)</f>
        <v>59</v>
      </c>
      <c r="C85" s="1" t="s">
        <v>1188</v>
      </c>
      <c r="D85" s="14">
        <f>'Appendix A - Detail'!E1783</f>
        <v>696934.3899999997</v>
      </c>
      <c r="E85" s="23">
        <f>'Appendix A - Detail'!F1783</f>
        <v>10203.106097341786</v>
      </c>
      <c r="F85" s="302">
        <f>'Appendix A - Detail'!G1783</f>
        <v>0.1406034751586426</v>
      </c>
      <c r="G85" s="1" t="s">
        <v>1997</v>
      </c>
      <c r="I85" s="305"/>
    </row>
    <row r="86" spans="2:9" ht="12.75">
      <c r="B86" s="8">
        <f>IF(C86="","",MAX($B$7:B85)+1)</f>
        <v>60</v>
      </c>
      <c r="C86" s="180" t="str">
        <f>C85</f>
        <v>BANDON SUBSTATION</v>
      </c>
      <c r="D86" s="178">
        <f>SUM(D84:D85)</f>
        <v>4956736.589999999</v>
      </c>
      <c r="E86" s="182">
        <f aca="true" t="shared" si="35" ref="E86">SUM(E84:E85)</f>
        <v>72566.52857142857</v>
      </c>
      <c r="F86" s="303">
        <f aca="true" t="shared" si="36" ref="F86">SUM(F84:F85)</f>
        <v>1</v>
      </c>
      <c r="G86" s="182" t="s">
        <v>503</v>
      </c>
      <c r="I86" s="305"/>
    </row>
    <row r="87" spans="2:9" ht="12.75">
      <c r="B87" s="8" t="str">
        <f>IF(C87="","",MAX($B$7:B86)+1)</f>
        <v/>
      </c>
      <c r="C87" s="33"/>
      <c r="D87" s="246"/>
      <c r="E87" s="186"/>
      <c r="F87" s="304"/>
      <c r="G87" s="186"/>
      <c r="I87" s="305"/>
    </row>
    <row r="88" spans="2:9" ht="12.75">
      <c r="B88" s="8">
        <f>IF(C88="","",MAX($B$7:B87)+1)</f>
        <v>61</v>
      </c>
      <c r="C88" s="22" t="s">
        <v>623</v>
      </c>
      <c r="D88" s="14">
        <f>'Appendix A - Detail'!E62</f>
        <v>4153611.2829812192</v>
      </c>
      <c r="E88" s="23">
        <f>'Appendix A - Detail'!F62</f>
        <v>36301.753486154885</v>
      </c>
      <c r="F88" s="302">
        <f>'Appendix A - Detail'!G62</f>
        <v>0.05254050512447376</v>
      </c>
      <c r="G88" s="1" t="s">
        <v>1995</v>
      </c>
      <c r="I88" s="210"/>
    </row>
    <row r="89" spans="2:9" ht="12.75">
      <c r="B89" s="8">
        <f>IF(C89="","",MAX($B$7:B88)+1)</f>
        <v>62</v>
      </c>
      <c r="C89" s="1" t="s">
        <v>623</v>
      </c>
      <c r="D89" s="14">
        <f>'Appendix A - Detail'!E933</f>
        <v>11506958.700167188</v>
      </c>
      <c r="E89" s="23">
        <f>'Appendix A - Detail'!F933</f>
        <v>100568.57747386934</v>
      </c>
      <c r="F89" s="302">
        <f>'Appendix A - Detail'!G933</f>
        <v>0.14555560965235748</v>
      </c>
      <c r="G89" s="1" t="s">
        <v>514</v>
      </c>
      <c r="I89" s="305"/>
    </row>
    <row r="90" spans="2:9" ht="12.75">
      <c r="B90" s="8">
        <f>IF(C90="","",MAX($B$7:B89)+1)</f>
        <v>63</v>
      </c>
      <c r="C90" s="1" t="s">
        <v>623</v>
      </c>
      <c r="D90" s="14">
        <f>'Appendix A - Detail'!E1740</f>
        <v>63394842.08685159</v>
      </c>
      <c r="E90" s="23">
        <f>'Appendix A - Detail'!F1740</f>
        <v>554058.5704685474</v>
      </c>
      <c r="F90" s="302">
        <f>'Appendix A - Detail'!G1740</f>
        <v>0.8019038852231688</v>
      </c>
      <c r="G90" s="23" t="s">
        <v>1996</v>
      </c>
      <c r="I90" s="305"/>
    </row>
    <row r="91" spans="2:9" ht="12.75">
      <c r="B91" s="8">
        <f>IF(C91="","",MAX($B$7:B90)+1)</f>
        <v>64</v>
      </c>
      <c r="C91" s="180" t="str">
        <f>C90</f>
        <v>BIG EDDY SUBSTATION</v>
      </c>
      <c r="D91" s="178">
        <f>SUM(D88:D90)</f>
        <v>79055412.07</v>
      </c>
      <c r="E91" s="182">
        <f>SUM(E88:E90)</f>
        <v>690928.9014285717</v>
      </c>
      <c r="F91" s="303">
        <f>SUM(F88:F90)</f>
        <v>1</v>
      </c>
      <c r="G91" s="182" t="s">
        <v>503</v>
      </c>
      <c r="I91" s="305"/>
    </row>
    <row r="92" spans="2:9" ht="12.75">
      <c r="B92" s="8" t="str">
        <f>IF(C92="","",MAX($B$7:B91)+1)</f>
        <v/>
      </c>
      <c r="C92" s="33"/>
      <c r="D92" s="246"/>
      <c r="E92" s="186"/>
      <c r="F92" s="304"/>
      <c r="G92" s="186"/>
      <c r="I92" s="305"/>
    </row>
    <row r="93" spans="2:10" ht="12.75">
      <c r="B93" s="8">
        <f>IF(C93="","",MAX($B$7:B92)+1)</f>
        <v>65</v>
      </c>
      <c r="C93" s="1" t="s">
        <v>1207</v>
      </c>
      <c r="D93" s="14">
        <f>'Appendix A - Detail'!E945</f>
        <v>1974212.028</v>
      </c>
      <c r="E93" s="23">
        <f>'Appendix A - Detail'!F945</f>
        <v>42780.74570409343</v>
      </c>
      <c r="F93" s="302">
        <f>'Appendix A - Detail'!G945</f>
        <v>0.8558096719114908</v>
      </c>
      <c r="G93" s="1" t="s">
        <v>514</v>
      </c>
      <c r="I93" s="210"/>
      <c r="J93" s="218"/>
    </row>
    <row r="94" spans="2:10" ht="12.75">
      <c r="B94" s="8">
        <f>IF(C94="","",MAX($B$7:B93)+1)</f>
        <v>66</v>
      </c>
      <c r="C94" s="1" t="s">
        <v>1207</v>
      </c>
      <c r="D94" s="14">
        <f>'Appendix A - Detail'!E1784</f>
        <v>332623.35000000003</v>
      </c>
      <c r="E94" s="23">
        <f>'Appendix A - Detail'!F1784</f>
        <v>7207.875724477993</v>
      </c>
      <c r="F94" s="302">
        <f>'Appendix A - Detail'!G1784</f>
        <v>0.14419032808850915</v>
      </c>
      <c r="G94" s="1" t="s">
        <v>1997</v>
      </c>
      <c r="H94" s="4"/>
      <c r="I94" s="306"/>
      <c r="J94" s="219"/>
    </row>
    <row r="95" spans="2:9" ht="12.75">
      <c r="B95" s="8">
        <f>IF(C95="","",MAX($B$7:B94)+1)</f>
        <v>67</v>
      </c>
      <c r="C95" s="180" t="str">
        <f>C94</f>
        <v>BONNERS FERRY SUBSTATION</v>
      </c>
      <c r="D95" s="178">
        <f>SUM(D93:D94)</f>
        <v>2306835.378</v>
      </c>
      <c r="E95" s="182">
        <f aca="true" t="shared" si="37" ref="E95">SUM(E93:E94)</f>
        <v>49988.62142857142</v>
      </c>
      <c r="F95" s="303">
        <f aca="true" t="shared" si="38" ref="F95">SUM(F93:F94)</f>
        <v>1</v>
      </c>
      <c r="G95" s="182" t="s">
        <v>503</v>
      </c>
      <c r="H95" s="4"/>
      <c r="I95" s="306"/>
    </row>
    <row r="96" spans="2:9" ht="12.75">
      <c r="B96" s="8" t="str">
        <f>IF(C96="","",MAX($B$7:B95)+1)</f>
        <v/>
      </c>
      <c r="C96" s="33"/>
      <c r="D96" s="246"/>
      <c r="E96" s="186"/>
      <c r="F96" s="304"/>
      <c r="G96" s="186"/>
      <c r="H96" s="4"/>
      <c r="I96" s="306"/>
    </row>
    <row r="97" spans="2:9" ht="12.75">
      <c r="B97" s="8">
        <f>IF(C97="","",MAX($B$7:B96)+1)</f>
        <v>68</v>
      </c>
      <c r="C97" s="1" t="s">
        <v>1217</v>
      </c>
      <c r="D97" s="14">
        <f>'Appendix A - Detail'!E962</f>
        <v>3636971.5691666673</v>
      </c>
      <c r="E97" s="23">
        <f>'Appendix A - Detail'!F962</f>
        <v>37900.82964285715</v>
      </c>
      <c r="F97" s="302">
        <f>'Appendix A - Detail'!G962</f>
        <v>0.3583333333333334</v>
      </c>
      <c r="G97" s="1" t="s">
        <v>514</v>
      </c>
      <c r="H97" s="4"/>
      <c r="I97" s="210"/>
    </row>
    <row r="98" spans="2:10" ht="12.75">
      <c r="B98" s="8">
        <f>IF(C98="","",MAX($B$7:B97)+1)</f>
        <v>69</v>
      </c>
      <c r="C98" s="1" t="s">
        <v>1217</v>
      </c>
      <c r="D98" s="14">
        <f>'Appendix A - Detail'!E1741</f>
        <v>6512716.530833333</v>
      </c>
      <c r="E98" s="23">
        <f>'Appendix A - Detail'!F1741</f>
        <v>67868.92749999999</v>
      </c>
      <c r="F98" s="302">
        <f>'Appendix A - Detail'!G1741</f>
        <v>0.6416666666666666</v>
      </c>
      <c r="G98" s="23" t="s">
        <v>1996</v>
      </c>
      <c r="H98" s="4"/>
      <c r="I98" s="306"/>
      <c r="J98" s="4"/>
    </row>
    <row r="99" spans="2:9" ht="12.75">
      <c r="B99" s="8">
        <f>IF(C99="","",MAX($B$7:B98)+1)</f>
        <v>70</v>
      </c>
      <c r="C99" s="180" t="str">
        <f>C98</f>
        <v>BUCKLEY SUBSTATION</v>
      </c>
      <c r="D99" s="178">
        <f>SUM(D97:D98)</f>
        <v>10149688.1</v>
      </c>
      <c r="E99" s="182">
        <f aca="true" t="shared" si="39" ref="E99">SUM(E97:E98)</f>
        <v>105769.75714285714</v>
      </c>
      <c r="F99" s="303">
        <f aca="true" t="shared" si="40" ref="F99">SUM(F97:F98)</f>
        <v>1</v>
      </c>
      <c r="G99" s="182" t="s">
        <v>503</v>
      </c>
      <c r="H99" s="4"/>
      <c r="I99" s="306"/>
    </row>
    <row r="100" spans="2:12" ht="12.75">
      <c r="B100" s="8" t="str">
        <f>IF(C100="","",MAX($B$7:B99)+1)</f>
        <v/>
      </c>
      <c r="C100" s="33"/>
      <c r="D100" s="246"/>
      <c r="E100" s="186"/>
      <c r="F100" s="304"/>
      <c r="G100" s="186"/>
      <c r="H100" s="4"/>
      <c r="I100" s="306"/>
      <c r="J100" s="218"/>
      <c r="L100" s="218">
        <f>K100-J100</f>
        <v>0</v>
      </c>
    </row>
    <row r="101" spans="2:10" ht="12.75">
      <c r="B101" s="8">
        <f>IF(C101="","",MAX($B$7:B100)+1)</f>
        <v>71</v>
      </c>
      <c r="C101" s="1" t="s">
        <v>256</v>
      </c>
      <c r="D101" s="14">
        <f>'Appendix A - Detail'!E965</f>
        <v>426472.8518835917</v>
      </c>
      <c r="E101" s="23">
        <f>'Appendix A - Detail'!F965</f>
        <v>9965.648170624148</v>
      </c>
      <c r="F101" s="302">
        <f>'Appendix A - Detail'!G965</f>
        <v>0.6884101222061306</v>
      </c>
      <c r="G101" s="1" t="s">
        <v>514</v>
      </c>
      <c r="I101" s="210"/>
      <c r="J101" s="218"/>
    </row>
    <row r="102" spans="2:10" ht="12.75">
      <c r="B102" s="8">
        <f>IF(C102="","",MAX($B$7:B101)+1)</f>
        <v>72</v>
      </c>
      <c r="C102" s="1" t="s">
        <v>256</v>
      </c>
      <c r="D102" s="14">
        <f>'Appendix A - Detail'!E1785</f>
        <v>114551.62004001364</v>
      </c>
      <c r="E102" s="23">
        <f>'Appendix A - Detail'!F1785</f>
        <v>2676.796747206305</v>
      </c>
      <c r="F102" s="302">
        <f>'Appendix A - Detail'!G1785</f>
        <v>0.18490859242824895</v>
      </c>
      <c r="G102" s="1" t="s">
        <v>1997</v>
      </c>
      <c r="I102" s="307"/>
      <c r="J102" s="218"/>
    </row>
    <row r="103" spans="2:10" ht="12.75">
      <c r="B103" s="8">
        <f>IF(C103="","",MAX($B$7:B102)+1)</f>
        <v>73</v>
      </c>
      <c r="C103" s="1" t="s">
        <v>256</v>
      </c>
      <c r="D103" s="14">
        <f>'Appendix A - Detail'!E1883</f>
        <v>78479.5680763947</v>
      </c>
      <c r="E103" s="23">
        <f>'Appendix A - Detail'!F1883</f>
        <v>1833.8793678838322</v>
      </c>
      <c r="F103" s="302">
        <f>'Appendix A - Detail'!G1883</f>
        <v>0.12668128536562037</v>
      </c>
      <c r="G103" s="1" t="s">
        <v>531</v>
      </c>
      <c r="I103" s="307"/>
      <c r="J103" s="218"/>
    </row>
    <row r="104" spans="2:10" ht="12.75">
      <c r="B104" s="8">
        <f>IF(C104="","",MAX($B$7:B103)+1)</f>
        <v>74</v>
      </c>
      <c r="C104" s="180" t="str">
        <f>C103</f>
        <v>BURBANK SUBSTATION</v>
      </c>
      <c r="D104" s="178">
        <f>SUM(D101:D103)</f>
        <v>619504.04</v>
      </c>
      <c r="E104" s="182">
        <f>SUM(E101:E103)</f>
        <v>14476.324285714285</v>
      </c>
      <c r="F104" s="303">
        <f>SUM(F101:F103)</f>
        <v>1</v>
      </c>
      <c r="G104" s="182" t="s">
        <v>503</v>
      </c>
      <c r="H104" s="4"/>
      <c r="I104" s="308"/>
      <c r="J104" s="218"/>
    </row>
    <row r="105" spans="2:10" ht="12.75">
      <c r="B105" s="8" t="str">
        <f>IF(C105="","",MAX($B$7:B104)+1)</f>
        <v/>
      </c>
      <c r="C105" s="33"/>
      <c r="D105" s="246"/>
      <c r="E105" s="186"/>
      <c r="F105" s="304"/>
      <c r="G105" s="186"/>
      <c r="I105" s="307"/>
      <c r="J105" s="218"/>
    </row>
    <row r="106" spans="2:10" ht="12.75">
      <c r="B106" s="8">
        <f>IF(C106="","",MAX($B$7:B105)+1)</f>
        <v>75</v>
      </c>
      <c r="C106" s="1" t="s">
        <v>257</v>
      </c>
      <c r="D106" s="14">
        <f>'Appendix A - Detail'!E967</f>
        <v>174625.92</v>
      </c>
      <c r="E106" s="23">
        <f>'Appendix A - Detail'!F967</f>
        <v>5755.5831372075845</v>
      </c>
      <c r="F106" s="302">
        <f>'Appendix A - Detail'!G967</f>
        <v>0.3465488697118856</v>
      </c>
      <c r="G106" s="1" t="s">
        <v>514</v>
      </c>
      <c r="I106" s="210"/>
      <c r="J106" s="218"/>
    </row>
    <row r="107" spans="2:10" ht="12.75">
      <c r="B107" s="8">
        <f>IF(C107="","",MAX($B$7:B106)+1)</f>
        <v>76</v>
      </c>
      <c r="C107" s="1" t="s">
        <v>257</v>
      </c>
      <c r="D107" s="14">
        <f>'Appendix A - Detail'!E1786</f>
        <v>329273.92000000004</v>
      </c>
      <c r="E107" s="23">
        <f>'Appendix A - Detail'!F1786</f>
        <v>10852.704005649557</v>
      </c>
      <c r="F107" s="302">
        <f>'Appendix A - Detail'!G1786</f>
        <v>0.6534511302881144</v>
      </c>
      <c r="G107" s="1" t="s">
        <v>1997</v>
      </c>
      <c r="I107" s="307"/>
      <c r="J107" s="218"/>
    </row>
    <row r="108" spans="2:10" ht="12.75">
      <c r="B108" s="8">
        <f>IF(C108="","",MAX($B$7:B107)+1)</f>
        <v>77</v>
      </c>
      <c r="C108" s="180" t="s">
        <v>257</v>
      </c>
      <c r="D108" s="178">
        <f>SUM(D106:D107)</f>
        <v>503899.8400000001</v>
      </c>
      <c r="E108" s="182">
        <f aca="true" t="shared" si="41" ref="E108:F108">SUM(E106:E107)</f>
        <v>16608.28714285714</v>
      </c>
      <c r="F108" s="303">
        <f t="shared" si="41"/>
        <v>1</v>
      </c>
      <c r="G108" s="182" t="s">
        <v>503</v>
      </c>
      <c r="I108" s="307"/>
      <c r="J108" s="218"/>
    </row>
    <row r="109" spans="2:10" ht="12.75">
      <c r="B109" s="8" t="str">
        <f>IF(C109="","",MAX($B$7:B108)+1)</f>
        <v/>
      </c>
      <c r="C109" s="33"/>
      <c r="D109" s="246"/>
      <c r="E109" s="186"/>
      <c r="F109" s="304"/>
      <c r="G109" s="186"/>
      <c r="I109" s="307"/>
      <c r="J109" s="218"/>
    </row>
    <row r="110" spans="2:11" ht="12.75">
      <c r="B110" s="8">
        <f>IF(C110="","",MAX($B$7:B109)+1)</f>
        <v>78</v>
      </c>
      <c r="C110" s="1" t="s">
        <v>258</v>
      </c>
      <c r="D110" s="14">
        <f>'Appendix A - Detail'!E981</f>
        <v>383749.26158660615</v>
      </c>
      <c r="E110" s="23">
        <f>'Appendix A - Detail'!F981</f>
        <v>17211.957063229594</v>
      </c>
      <c r="F110" s="302">
        <f>'Appendix A - Detail'!G981</f>
        <v>0.6116979241373024</v>
      </c>
      <c r="G110" s="1" t="s">
        <v>514</v>
      </c>
      <c r="I110" s="210"/>
      <c r="J110" s="218"/>
      <c r="K110" s="220"/>
    </row>
    <row r="111" spans="2:10" ht="12.75">
      <c r="B111" s="8">
        <f>IF(C111="","",MAX($B$7:B110)+1)</f>
        <v>79</v>
      </c>
      <c r="C111" s="1" t="s">
        <v>258</v>
      </c>
      <c r="D111" s="14">
        <f>'Appendix A - Detail'!E1787</f>
        <v>243601.66841339393</v>
      </c>
      <c r="E111" s="23">
        <f>'Appendix A - Detail'!F1787</f>
        <v>10926.044365341837</v>
      </c>
      <c r="F111" s="302">
        <f>'Appendix A - Detail'!G1787</f>
        <v>0.3883020758626976</v>
      </c>
      <c r="G111" s="1" t="s">
        <v>1997</v>
      </c>
      <c r="I111" s="307"/>
      <c r="J111" s="218"/>
    </row>
    <row r="112" spans="2:10" ht="12.75">
      <c r="B112" s="8">
        <f>IF(C112="","",MAX($B$7:B111)+1)</f>
        <v>80</v>
      </c>
      <c r="C112" s="180" t="s">
        <v>258</v>
      </c>
      <c r="D112" s="178">
        <f>SUM(D110:D111)</f>
        <v>627350.93</v>
      </c>
      <c r="E112" s="182">
        <f aca="true" t="shared" si="42" ref="E112:F112">SUM(E110:E111)</f>
        <v>28138.00142857143</v>
      </c>
      <c r="F112" s="303">
        <f t="shared" si="42"/>
        <v>1</v>
      </c>
      <c r="G112" s="182" t="s">
        <v>503</v>
      </c>
      <c r="I112" s="307"/>
      <c r="J112" s="218"/>
    </row>
    <row r="113" spans="2:10" ht="12.75">
      <c r="B113" s="8" t="str">
        <f>IF(C113="","",MAX($B$7:B112)+1)</f>
        <v/>
      </c>
      <c r="C113" s="33"/>
      <c r="D113" s="246"/>
      <c r="E113" s="186"/>
      <c r="F113" s="304"/>
      <c r="G113" s="186"/>
      <c r="I113" s="307"/>
      <c r="J113" s="218"/>
    </row>
    <row r="114" spans="2:10" ht="12.75">
      <c r="B114" s="8">
        <f>IF(C114="","",MAX($B$7:B113)+1)</f>
        <v>81</v>
      </c>
      <c r="C114" s="22" t="s">
        <v>626</v>
      </c>
      <c r="D114" s="14">
        <f>'Appendix A - Detail'!E65</f>
        <v>8407941.740541048</v>
      </c>
      <c r="E114" s="23">
        <f>'Appendix A - Detail'!F65</f>
        <v>176007.4094538638</v>
      </c>
      <c r="F114" s="302">
        <f>'Appendix A - Detail'!G65</f>
        <v>0.22896759569319575</v>
      </c>
      <c r="G114" s="1" t="s">
        <v>1995</v>
      </c>
      <c r="I114" s="210"/>
      <c r="J114" s="218"/>
    </row>
    <row r="115" spans="2:10" ht="12.75">
      <c r="B115" s="8">
        <f>IF(C115="","",MAX($B$7:B114)+1)</f>
        <v>82</v>
      </c>
      <c r="C115" s="1" t="s">
        <v>626</v>
      </c>
      <c r="D115" s="14">
        <f>'Appendix A - Detail'!E1003</f>
        <v>27329641.31770954</v>
      </c>
      <c r="E115" s="23">
        <f>'Appendix A - Detail'!F1003</f>
        <v>572104.2697572022</v>
      </c>
      <c r="F115" s="302">
        <f>'Appendix A - Detail'!G1003</f>
        <v>0.7442490037128516</v>
      </c>
      <c r="G115" s="1" t="s">
        <v>514</v>
      </c>
      <c r="I115" s="307"/>
      <c r="J115" s="218"/>
    </row>
    <row r="116" spans="2:10" ht="12.75">
      <c r="B116" s="8">
        <f>IF(C116="","",MAX($B$7:B115)+1)</f>
        <v>83</v>
      </c>
      <c r="C116" s="1" t="s">
        <v>626</v>
      </c>
      <c r="D116" s="14">
        <f>'Appendix A - Detail'!E1744</f>
        <v>983515.9037494203</v>
      </c>
      <c r="E116" s="23">
        <f>'Appendix A - Detail'!F1744</f>
        <v>20588.40221750535</v>
      </c>
      <c r="F116" s="302">
        <f>'Appendix A - Detail'!G1744</f>
        <v>0.026783400593952518</v>
      </c>
      <c r="G116" s="23" t="s">
        <v>1996</v>
      </c>
      <c r="I116" s="307"/>
      <c r="J116" s="218"/>
    </row>
    <row r="117" spans="2:10" ht="12.75">
      <c r="B117" s="8">
        <f>IF(C117="","",MAX($B$7:B116)+1)</f>
        <v>84</v>
      </c>
      <c r="C117" s="180" t="str">
        <f>C116</f>
        <v>CHIEF JOSEPH SUBSTATION</v>
      </c>
      <c r="D117" s="178">
        <f>SUM(D114:D116)</f>
        <v>36721098.96200001</v>
      </c>
      <c r="E117" s="182">
        <f>SUM(E114:E116)</f>
        <v>768700.0814285715</v>
      </c>
      <c r="F117" s="303">
        <f>SUM(F114:F116)</f>
        <v>0.9999999999999999</v>
      </c>
      <c r="G117" s="182" t="s">
        <v>503</v>
      </c>
      <c r="I117" s="307"/>
      <c r="J117" s="218"/>
    </row>
    <row r="118" spans="2:10" ht="12.75">
      <c r="B118" s="8" t="str">
        <f>IF(C118="","",MAX($B$7:B117)+1)</f>
        <v/>
      </c>
      <c r="C118" s="33"/>
      <c r="D118" s="246"/>
      <c r="E118" s="186"/>
      <c r="F118" s="304"/>
      <c r="G118" s="186"/>
      <c r="I118" s="307"/>
      <c r="J118" s="218"/>
    </row>
    <row r="119" spans="2:10" ht="12.75">
      <c r="B119" s="8">
        <f>IF(C119="","",MAX($B$7:B118)+1)</f>
        <v>85</v>
      </c>
      <c r="C119" s="1" t="s">
        <v>259</v>
      </c>
      <c r="D119" s="14">
        <f>'Appendix A - Detail'!E1044</f>
        <v>73631.89700000004</v>
      </c>
      <c r="E119" s="23">
        <f>'Appendix A - Detail'!F1044</f>
        <v>1314.2092838068131</v>
      </c>
      <c r="F119" s="302">
        <f>'Appendix A - Detail'!G1044</f>
        <v>0.13504967455022454</v>
      </c>
      <c r="G119" s="1" t="s">
        <v>514</v>
      </c>
      <c r="I119" s="210"/>
      <c r="J119" s="218"/>
    </row>
    <row r="120" spans="2:10" ht="12.75">
      <c r="B120" s="8">
        <f>IF(C120="","",MAX($B$7:B119)+1)</f>
        <v>86</v>
      </c>
      <c r="C120" s="1" t="s">
        <v>259</v>
      </c>
      <c r="D120" s="14">
        <f>'Appendix A - Detail'!E1788</f>
        <v>471588.9429999999</v>
      </c>
      <c r="E120" s="23">
        <f>'Appendix A - Detail'!F1788</f>
        <v>8417.093573336044</v>
      </c>
      <c r="F120" s="302">
        <f>'Appendix A - Detail'!G1788</f>
        <v>0.8649503254497755</v>
      </c>
      <c r="G120" s="1" t="s">
        <v>1997</v>
      </c>
      <c r="I120" s="307"/>
      <c r="J120" s="218"/>
    </row>
    <row r="121" spans="2:10" ht="12.75">
      <c r="B121" s="8">
        <f>IF(C121="","",MAX($B$7:B120)+1)</f>
        <v>87</v>
      </c>
      <c r="C121" s="180" t="s">
        <v>259</v>
      </c>
      <c r="D121" s="178">
        <f>SUM(D119:D120)</f>
        <v>545220.84</v>
      </c>
      <c r="E121" s="182">
        <f aca="true" t="shared" si="43" ref="E121">SUM(E119:E120)</f>
        <v>9731.302857142857</v>
      </c>
      <c r="F121" s="303">
        <f aca="true" t="shared" si="44" ref="F121">SUM(F119:F120)</f>
        <v>1</v>
      </c>
      <c r="G121" s="182" t="s">
        <v>503</v>
      </c>
      <c r="I121" s="307"/>
      <c r="J121" s="218"/>
    </row>
    <row r="122" spans="2:10" ht="12.75">
      <c r="B122" s="8" t="str">
        <f>IF(C122="","",MAX($B$7:B121)+1)</f>
        <v/>
      </c>
      <c r="C122" s="33"/>
      <c r="D122" s="246"/>
      <c r="E122" s="186"/>
      <c r="F122" s="304"/>
      <c r="G122" s="186"/>
      <c r="I122" s="307"/>
      <c r="J122" s="218"/>
    </row>
    <row r="123" spans="2:10" ht="12.75">
      <c r="B123" s="8">
        <f>IF(C123="","",MAX($B$7:B122)+1)</f>
        <v>88</v>
      </c>
      <c r="C123" s="1" t="s">
        <v>260</v>
      </c>
      <c r="D123" s="14">
        <f>'Appendix A - Detail'!E1061</f>
        <v>405201.8199999999</v>
      </c>
      <c r="E123" s="23">
        <f>'Appendix A - Detail'!F1061</f>
        <v>10207.51708183854</v>
      </c>
      <c r="F123" s="302">
        <f>'Appendix A - Detail'!G1061</f>
        <v>0.5455666987367427</v>
      </c>
      <c r="G123" s="1" t="s">
        <v>514</v>
      </c>
      <c r="I123" s="210"/>
      <c r="J123" s="218"/>
    </row>
    <row r="124" spans="2:10" ht="12.75">
      <c r="B124" s="8">
        <f>IF(C124="","",MAX($B$7:B123)+1)</f>
        <v>89</v>
      </c>
      <c r="C124" s="1" t="s">
        <v>260</v>
      </c>
      <c r="D124" s="14">
        <f>'Appendix A - Detail'!E1789</f>
        <v>337515.47</v>
      </c>
      <c r="E124" s="23">
        <f>'Appendix A - Detail'!F1789</f>
        <v>8502.417203875746</v>
      </c>
      <c r="F124" s="302">
        <f>'Appendix A - Detail'!G1789</f>
        <v>0.45443330126325726</v>
      </c>
      <c r="G124" s="1" t="s">
        <v>1997</v>
      </c>
      <c r="I124" s="307"/>
      <c r="J124" s="218"/>
    </row>
    <row r="125" spans="2:10" ht="12.75">
      <c r="B125" s="8">
        <f>IF(C125="","",MAX($B$7:B124)+1)</f>
        <v>90</v>
      </c>
      <c r="C125" s="180" t="s">
        <v>260</v>
      </c>
      <c r="D125" s="178">
        <f>SUM(D123:D124)</f>
        <v>742717.2899999998</v>
      </c>
      <c r="E125" s="182">
        <f aca="true" t="shared" si="45" ref="E125:F125">SUM(E123:E124)</f>
        <v>18709.934285714284</v>
      </c>
      <c r="F125" s="303">
        <f t="shared" si="45"/>
        <v>1</v>
      </c>
      <c r="G125" s="182" t="s">
        <v>503</v>
      </c>
      <c r="I125" s="307"/>
      <c r="J125" s="218"/>
    </row>
    <row r="126" spans="2:10" ht="12.75">
      <c r="B126" s="8" t="str">
        <f>IF(C126="","",MAX($B$7:B125)+1)</f>
        <v/>
      </c>
      <c r="C126" s="33"/>
      <c r="D126" s="246"/>
      <c r="E126" s="186"/>
      <c r="F126" s="304"/>
      <c r="G126" s="186"/>
      <c r="I126" s="307"/>
      <c r="J126" s="218"/>
    </row>
    <row r="127" spans="2:10" ht="12.75">
      <c r="B127" s="8">
        <f>IF(C127="","",MAX($B$7:B126)+1)</f>
        <v>91</v>
      </c>
      <c r="C127" s="1" t="s">
        <v>1294</v>
      </c>
      <c r="D127" s="14">
        <f>'Appendix A - Detail'!E1072</f>
        <v>2792143.767236379</v>
      </c>
      <c r="E127" s="23">
        <f>'Appendix A - Detail'!F1072</f>
        <v>37157.690562234995</v>
      </c>
      <c r="F127" s="302">
        <f>'Appendix A - Detail'!G1072</f>
        <v>0.9007460184241399</v>
      </c>
      <c r="G127" s="1" t="s">
        <v>514</v>
      </c>
      <c r="I127" s="210"/>
      <c r="J127" s="218"/>
    </row>
    <row r="128" spans="2:10" ht="12.75">
      <c r="B128" s="8">
        <f>IF(C128="","",MAX($B$7:B127)+1)</f>
        <v>92</v>
      </c>
      <c r="C128" s="1" t="s">
        <v>1294</v>
      </c>
      <c r="D128" s="14">
        <f>'Appendix A - Detail'!E1790</f>
        <v>307668.73276362073</v>
      </c>
      <c r="E128" s="23">
        <f>'Appendix A - Detail'!F1790</f>
        <v>4094.4380091935827</v>
      </c>
      <c r="F128" s="302">
        <f>'Appendix A - Detail'!G1790</f>
        <v>0.09925398157586007</v>
      </c>
      <c r="G128" s="1" t="s">
        <v>1997</v>
      </c>
      <c r="I128" s="307"/>
      <c r="J128" s="218"/>
    </row>
    <row r="129" spans="2:10" ht="12.75">
      <c r="B129" s="8">
        <f>IF(C129="","",MAX($B$7:B128)+1)</f>
        <v>93</v>
      </c>
      <c r="C129" s="180" t="str">
        <f>C128</f>
        <v>DRAIN SUBSTATION</v>
      </c>
      <c r="D129" s="178">
        <f>SUM(D127:D128)</f>
        <v>3099812.4999999995</v>
      </c>
      <c r="E129" s="182">
        <f aca="true" t="shared" si="46" ref="E129:F129">SUM(E127:E128)</f>
        <v>41252.12857142858</v>
      </c>
      <c r="F129" s="303">
        <f t="shared" si="46"/>
        <v>1</v>
      </c>
      <c r="G129" s="182" t="s">
        <v>503</v>
      </c>
      <c r="I129" s="307"/>
      <c r="J129" s="218"/>
    </row>
    <row r="130" spans="2:10" ht="12.75">
      <c r="B130" s="8" t="str">
        <f>IF(C130="","",MAX($B$7:B129)+1)</f>
        <v/>
      </c>
      <c r="C130" s="33"/>
      <c r="D130" s="246"/>
      <c r="E130" s="186"/>
      <c r="F130" s="304"/>
      <c r="G130" s="186"/>
      <c r="I130" s="307"/>
      <c r="J130" s="218"/>
    </row>
    <row r="131" spans="2:10" ht="12.75">
      <c r="B131" s="8">
        <f>IF(C131="","",MAX($B$7:B130)+1)</f>
        <v>94</v>
      </c>
      <c r="C131" s="22" t="s">
        <v>630</v>
      </c>
      <c r="D131" s="14">
        <f>'Appendix A - Detail'!E70</f>
        <v>4603470.124890987</v>
      </c>
      <c r="E131" s="23">
        <f>'Appendix A - Detail'!F70</f>
        <v>29467.239126077875</v>
      </c>
      <c r="F131" s="302">
        <f>'Appendix A - Detail'!G70</f>
        <v>0.18156506948627968</v>
      </c>
      <c r="G131" s="1" t="s">
        <v>1995</v>
      </c>
      <c r="I131" s="210"/>
      <c r="J131" s="218"/>
    </row>
    <row r="132" spans="2:10" ht="12.75">
      <c r="B132" s="8">
        <f>IF(C132="","",MAX($B$7:B131)+1)</f>
        <v>95</v>
      </c>
      <c r="C132" s="1" t="s">
        <v>630</v>
      </c>
      <c r="D132" s="14">
        <f>'Appendix A - Detail'!E1080</f>
        <v>20750911.849109013</v>
      </c>
      <c r="E132" s="23">
        <f>'Appendix A - Detail'!F1080</f>
        <v>132828.51087392212</v>
      </c>
      <c r="F132" s="302">
        <f>'Appendix A - Detail'!G1080</f>
        <v>0.8184349305137203</v>
      </c>
      <c r="G132" s="1" t="s">
        <v>514</v>
      </c>
      <c r="I132" s="307"/>
      <c r="J132" s="218"/>
    </row>
    <row r="133" spans="2:10" ht="12.75">
      <c r="B133" s="8">
        <f>IF(C133="","",MAX($B$7:B132)+1)</f>
        <v>96</v>
      </c>
      <c r="C133" s="180" t="str">
        <f>C132</f>
        <v>DWORSHAK SUBSTATION</v>
      </c>
      <c r="D133" s="178">
        <f>SUM(D131:D132)</f>
        <v>25354381.974</v>
      </c>
      <c r="E133" s="182">
        <f aca="true" t="shared" si="47" ref="E133">SUM(E131:E132)</f>
        <v>162295.75</v>
      </c>
      <c r="F133" s="303">
        <f aca="true" t="shared" si="48" ref="F133">SUM(F131:F132)</f>
        <v>1</v>
      </c>
      <c r="G133" s="182" t="s">
        <v>503</v>
      </c>
      <c r="I133" s="307"/>
      <c r="J133" s="218"/>
    </row>
    <row r="134" spans="2:10" ht="12.75">
      <c r="B134" s="8" t="str">
        <f>IF(C134="","",MAX($B$7:B133)+1)</f>
        <v/>
      </c>
      <c r="C134" s="33"/>
      <c r="D134" s="246"/>
      <c r="E134" s="186"/>
      <c r="F134" s="304"/>
      <c r="G134" s="186"/>
      <c r="I134" s="305"/>
      <c r="J134" s="218"/>
    </row>
    <row r="135" spans="2:10" ht="12.75">
      <c r="B135" s="8">
        <f>IF(C135="","",MAX($B$7:B134)+1)</f>
        <v>97</v>
      </c>
      <c r="C135" s="1" t="s">
        <v>261</v>
      </c>
      <c r="D135" s="14">
        <f>'Appendix A - Detail'!E1081</f>
        <v>203425.26000000007</v>
      </c>
      <c r="E135" s="23">
        <f>'Appendix A - Detail'!F1081</f>
        <v>7929.706016021945</v>
      </c>
      <c r="F135" s="302">
        <f>'Appendix A - Detail'!G1081</f>
        <v>0.45173357548339055</v>
      </c>
      <c r="G135" s="1" t="s">
        <v>514</v>
      </c>
      <c r="I135" s="210"/>
      <c r="J135" s="218"/>
    </row>
    <row r="136" spans="2:10" ht="12.75">
      <c r="B136" s="8">
        <f>IF(C136="","",MAX($B$7:B135)+1)</f>
        <v>98</v>
      </c>
      <c r="C136" s="1" t="s">
        <v>261</v>
      </c>
      <c r="D136" s="14">
        <f>'Appendix A - Detail'!E1791</f>
        <v>241689.7824135783</v>
      </c>
      <c r="E136" s="23">
        <f>'Appendix A - Detail'!F1791</f>
        <v>9421.29272252613</v>
      </c>
      <c r="F136" s="302">
        <f>'Appendix A - Detail'!G1791</f>
        <v>0.5367051740156968</v>
      </c>
      <c r="G136" s="1" t="s">
        <v>1997</v>
      </c>
      <c r="I136" s="305"/>
      <c r="J136" s="218"/>
    </row>
    <row r="137" spans="2:10" ht="12.75">
      <c r="B137" s="8">
        <f>IF(C137="","",MAX($B$7:B136)+1)</f>
        <v>99</v>
      </c>
      <c r="C137" s="1" t="s">
        <v>261</v>
      </c>
      <c r="D137" s="14">
        <f>'Appendix A - Detail'!E1888</f>
        <v>5206.277586421637</v>
      </c>
      <c r="E137" s="23">
        <f>'Appendix A - Detail'!F1888</f>
        <v>202.94554716620667</v>
      </c>
      <c r="F137" s="302">
        <f>'Appendix A - Detail'!G1888</f>
        <v>0.011561250500912631</v>
      </c>
      <c r="G137" s="1" t="s">
        <v>531</v>
      </c>
      <c r="I137" s="305"/>
      <c r="J137" s="218"/>
    </row>
    <row r="138" spans="2:10" ht="12.75">
      <c r="B138" s="8">
        <f>IF(C138="","",MAX($B$7:B137)+1)</f>
        <v>100</v>
      </c>
      <c r="C138" s="180" t="str">
        <f>C137</f>
        <v>EAGLE LAKE SUBSTATION</v>
      </c>
      <c r="D138" s="178">
        <f>SUM(D135:D137)</f>
        <v>450321.32</v>
      </c>
      <c r="E138" s="182">
        <f aca="true" t="shared" si="49" ref="E138">SUM(E135:E137)</f>
        <v>17553.944285714282</v>
      </c>
      <c r="F138" s="303">
        <f aca="true" t="shared" si="50" ref="F138">SUM(F135:F137)</f>
        <v>1</v>
      </c>
      <c r="G138" s="182" t="s">
        <v>503</v>
      </c>
      <c r="I138" s="305"/>
      <c r="J138" s="218"/>
    </row>
    <row r="139" spans="2:10" ht="12.75">
      <c r="B139" s="8" t="str">
        <f>IF(C139="","",MAX($B$7:B138)+1)</f>
        <v/>
      </c>
      <c r="C139" s="33"/>
      <c r="D139" s="246"/>
      <c r="E139" s="186"/>
      <c r="F139" s="304"/>
      <c r="G139" s="186"/>
      <c r="I139" s="305"/>
      <c r="J139" s="218"/>
    </row>
    <row r="140" spans="2:10" ht="12.75">
      <c r="B140" s="8">
        <f>IF(C140="","",MAX($B$7:B139)+1)</f>
        <v>101</v>
      </c>
      <c r="C140" s="22" t="s">
        <v>632</v>
      </c>
      <c r="D140" s="14">
        <f>'Appendix A - Detail'!E72</f>
        <v>1863290.166858796</v>
      </c>
      <c r="E140" s="23">
        <f>'Appendix A - Detail'!F72</f>
        <v>39752.63148419609</v>
      </c>
      <c r="F140" s="302">
        <f>'Appendix A - Detail'!G72</f>
        <v>0.11643200259200968</v>
      </c>
      <c r="G140" s="1" t="s">
        <v>1995</v>
      </c>
      <c r="I140" s="210"/>
      <c r="J140" s="218"/>
    </row>
    <row r="141" spans="2:10" ht="12.75">
      <c r="B141" s="8">
        <f>IF(C141="","",MAX($B$7:B140)+1)</f>
        <v>102</v>
      </c>
      <c r="C141" s="1" t="s">
        <v>632</v>
      </c>
      <c r="D141" s="14">
        <f>'Appendix A - Detail'!E1141</f>
        <v>14139957.440141197</v>
      </c>
      <c r="E141" s="23">
        <f>'Appendix A - Detail'!F1141</f>
        <v>301670.9513729467</v>
      </c>
      <c r="F141" s="302">
        <f>'Appendix A - Detail'!G1141</f>
        <v>0.8835679974079903</v>
      </c>
      <c r="G141" s="1" t="s">
        <v>514</v>
      </c>
      <c r="I141" s="305"/>
      <c r="J141" s="218"/>
    </row>
    <row r="142" spans="2:10" ht="12.75">
      <c r="B142" s="8">
        <f>IF(C142="","",MAX($B$7:B141)+1)</f>
        <v>103</v>
      </c>
      <c r="C142" s="180" t="str">
        <f>C141</f>
        <v>FRANKLIN SUBSTATION</v>
      </c>
      <c r="D142" s="178">
        <f>SUM(D140:D141)</f>
        <v>16003247.606999993</v>
      </c>
      <c r="E142" s="182">
        <f aca="true" t="shared" si="51" ref="E142">SUM(E140:E141)</f>
        <v>341423.58285714284</v>
      </c>
      <c r="F142" s="303">
        <f aca="true" t="shared" si="52" ref="F142">SUM(F140:F141)</f>
        <v>1</v>
      </c>
      <c r="G142" s="182" t="s">
        <v>503</v>
      </c>
      <c r="I142" s="305"/>
      <c r="J142" s="218"/>
    </row>
    <row r="143" spans="2:10" ht="12.75">
      <c r="B143" s="8" t="str">
        <f>IF(C143="","",MAX($B$7:B142)+1)</f>
        <v/>
      </c>
      <c r="C143" s="33"/>
      <c r="D143" s="246"/>
      <c r="E143" s="186"/>
      <c r="F143" s="304"/>
      <c r="G143" s="186"/>
      <c r="I143" s="305"/>
      <c r="J143" s="218"/>
    </row>
    <row r="144" spans="2:10" ht="12.75">
      <c r="B144" s="8">
        <f>IF(C144="","",MAX($B$7:B143)+1)</f>
        <v>104</v>
      </c>
      <c r="C144" s="1" t="s">
        <v>262</v>
      </c>
      <c r="D144" s="14">
        <f>'Appendix A - Detail'!E1148</f>
        <v>608586.1564811786</v>
      </c>
      <c r="E144" s="23">
        <f>'Appendix A - Detail'!F1148</f>
        <v>24302.434883496335</v>
      </c>
      <c r="F144" s="302">
        <f>'Appendix A - Detail'!G1148</f>
        <v>0.6586727736969967</v>
      </c>
      <c r="G144" s="1" t="s">
        <v>514</v>
      </c>
      <c r="I144" s="210"/>
      <c r="J144" s="218"/>
    </row>
    <row r="145" spans="2:10" ht="12.75">
      <c r="B145" s="8">
        <f>IF(C145="","",MAX($B$7:B144)+1)</f>
        <v>105</v>
      </c>
      <c r="C145" s="1" t="s">
        <v>262</v>
      </c>
      <c r="D145" s="14">
        <f>'Appendix A - Detail'!E1792</f>
        <v>315372.1135188214</v>
      </c>
      <c r="E145" s="23">
        <f>'Appendix A - Detail'!F1792</f>
        <v>12593.632259360802</v>
      </c>
      <c r="F145" s="302">
        <f>'Appendix A - Detail'!G1792</f>
        <v>0.3413272263030033</v>
      </c>
      <c r="G145" s="1" t="s">
        <v>1997</v>
      </c>
      <c r="I145" s="305"/>
      <c r="J145" s="218"/>
    </row>
    <row r="146" spans="2:10" ht="12.75">
      <c r="B146" s="8">
        <f>IF(C146="","",MAX($B$7:B145)+1)</f>
        <v>106</v>
      </c>
      <c r="C146" s="180" t="s">
        <v>262</v>
      </c>
      <c r="D146" s="178">
        <f>SUM(D144:D145)</f>
        <v>923958.27</v>
      </c>
      <c r="E146" s="182">
        <f aca="true" t="shared" si="53" ref="E146">SUM(E144:E145)</f>
        <v>36896.06714285714</v>
      </c>
      <c r="F146" s="303">
        <f aca="true" t="shared" si="54" ref="F146">SUM(F144:F145)</f>
        <v>1</v>
      </c>
      <c r="G146" s="182" t="s">
        <v>503</v>
      </c>
      <c r="I146" s="305"/>
      <c r="J146" s="218"/>
    </row>
    <row r="147" spans="2:10" ht="12.75">
      <c r="B147" s="8" t="str">
        <f>IF(C147="","",MAX($B$7:B146)+1)</f>
        <v/>
      </c>
      <c r="C147" s="33"/>
      <c r="D147" s="246"/>
      <c r="E147" s="186"/>
      <c r="F147" s="304"/>
      <c r="G147" s="186"/>
      <c r="I147" s="305"/>
      <c r="J147" s="218"/>
    </row>
    <row r="148" spans="2:10" ht="12.75">
      <c r="B148" s="8">
        <f>IF(C148="","",MAX($B$7:B147)+1)</f>
        <v>107</v>
      </c>
      <c r="C148" s="1" t="s">
        <v>1348</v>
      </c>
      <c r="D148" s="14">
        <f>'Appendix A - Detail'!E1150</f>
        <v>60768218.11905124</v>
      </c>
      <c r="E148" s="23">
        <f>'Appendix A - Detail'!F1150</f>
        <v>438905.0580852779</v>
      </c>
      <c r="F148" s="302">
        <f>'Appendix A - Detail'!G1150</f>
        <v>0.6902894072216277</v>
      </c>
      <c r="G148" s="1" t="s">
        <v>514</v>
      </c>
      <c r="I148" s="210"/>
      <c r="J148" s="218"/>
    </row>
    <row r="149" spans="2:10" ht="12.75">
      <c r="B149" s="8">
        <f>IF(C149="","",MAX($B$7:B148)+1)</f>
        <v>108</v>
      </c>
      <c r="C149" s="1" t="s">
        <v>1348</v>
      </c>
      <c r="D149" s="14">
        <f>'Appendix A - Detail'!E1769</f>
        <v>27264739.482948728</v>
      </c>
      <c r="E149" s="23">
        <f>'Appendix A - Detail'!F1769</f>
        <v>196922.54334329348</v>
      </c>
      <c r="F149" s="302">
        <f>'Appendix A - Detail'!G1769</f>
        <v>0.3097105927783723</v>
      </c>
      <c r="G149" s="23" t="s">
        <v>1998</v>
      </c>
      <c r="I149" s="305"/>
      <c r="J149" s="218"/>
    </row>
    <row r="150" spans="2:10" ht="12.75">
      <c r="B150" s="8">
        <f>IF(C150="","",MAX($B$7:B149)+1)</f>
        <v>109</v>
      </c>
      <c r="C150" s="180" t="str">
        <f>C149</f>
        <v>GARRISON SUBSTATION</v>
      </c>
      <c r="D150" s="178">
        <f>SUM(D148:D149)</f>
        <v>88032957.60199997</v>
      </c>
      <c r="E150" s="182">
        <f aca="true" t="shared" si="55" ref="E150:F150">SUM(E148:E149)</f>
        <v>635827.6014285714</v>
      </c>
      <c r="F150" s="303">
        <f t="shared" si="55"/>
        <v>1</v>
      </c>
      <c r="G150" s="182" t="s">
        <v>503</v>
      </c>
      <c r="I150" s="305"/>
      <c r="J150" s="218"/>
    </row>
    <row r="151" spans="2:10" ht="12.75">
      <c r="B151" s="8" t="str">
        <f>IF(C151="","",MAX($B$7:B150)+1)</f>
        <v/>
      </c>
      <c r="C151" s="33"/>
      <c r="D151" s="246"/>
      <c r="E151" s="186"/>
      <c r="F151" s="304"/>
      <c r="G151" s="186"/>
      <c r="I151" s="305"/>
      <c r="J151" s="218"/>
    </row>
    <row r="152" spans="2:10" ht="12.75">
      <c r="B152" s="8">
        <f>IF(C152="","",MAX($B$7:B151)+1)</f>
        <v>110</v>
      </c>
      <c r="C152" s="1" t="s">
        <v>263</v>
      </c>
      <c r="D152" s="14">
        <f>'Appendix A - Detail'!E1157</f>
        <v>192511.00000000003</v>
      </c>
      <c r="E152" s="23">
        <f>'Appendix A - Detail'!F1157</f>
        <v>4127.9496920027495</v>
      </c>
      <c r="F152" s="302">
        <f>'Appendix A - Detail'!G1157</f>
        <v>0.3496846778255782</v>
      </c>
      <c r="G152" s="1" t="s">
        <v>514</v>
      </c>
      <c r="I152" s="210"/>
      <c r="J152" s="218"/>
    </row>
    <row r="153" spans="2:10" ht="12.75">
      <c r="B153" s="8">
        <f>IF(C153="","",MAX($B$7:B152)+1)</f>
        <v>111</v>
      </c>
      <c r="C153" s="1" t="s">
        <v>263</v>
      </c>
      <c r="D153" s="14">
        <f>'Appendix A - Detail'!E1793</f>
        <v>319683.91518886795</v>
      </c>
      <c r="E153" s="23">
        <f>'Appendix A - Detail'!F1793</f>
        <v>6854.8764446817095</v>
      </c>
      <c r="F153" s="302">
        <f>'Appendix A - Detail'!G1793</f>
        <v>0.5806866458999161</v>
      </c>
      <c r="G153" s="1" t="s">
        <v>1997</v>
      </c>
      <c r="I153" s="305"/>
      <c r="J153" s="218"/>
    </row>
    <row r="154" spans="2:10" ht="12.75">
      <c r="B154" s="8">
        <f>IF(C154="","",MAX($B$7:B153)+1)</f>
        <v>112</v>
      </c>
      <c r="C154" s="1" t="s">
        <v>263</v>
      </c>
      <c r="D154" s="14">
        <f>'Appendix A - Detail'!E1890</f>
        <v>38332.49481113203</v>
      </c>
      <c r="E154" s="23">
        <f>'Appendix A - Detail'!F1890</f>
        <v>821.9510061726834</v>
      </c>
      <c r="F154" s="302">
        <f>'Appendix A - Detail'!G1890</f>
        <v>0.06962867627450561</v>
      </c>
      <c r="G154" s="1" t="s">
        <v>531</v>
      </c>
      <c r="I154" s="305"/>
      <c r="J154" s="218"/>
    </row>
    <row r="155" spans="2:10" ht="12.75">
      <c r="B155" s="8">
        <f>IF(C155="","",MAX($B$7:B154)+1)</f>
        <v>113</v>
      </c>
      <c r="C155" s="180" t="str">
        <f>C154</f>
        <v>GLADE SUBSTATION</v>
      </c>
      <c r="D155" s="178">
        <f>SUM(D152:D154)</f>
        <v>550527.4099999999</v>
      </c>
      <c r="E155" s="182">
        <f aca="true" t="shared" si="56" ref="E155">SUM(E152:E154)</f>
        <v>11804.777142857143</v>
      </c>
      <c r="F155" s="303">
        <f aca="true" t="shared" si="57" ref="F155">SUM(F152:F154)</f>
        <v>1</v>
      </c>
      <c r="G155" s="182" t="s">
        <v>503</v>
      </c>
      <c r="I155" s="305"/>
      <c r="J155" s="218"/>
    </row>
    <row r="156" spans="2:10" ht="12.75">
      <c r="B156" s="8" t="str">
        <f>IF(C156="","",MAX($B$7:B155)+1)</f>
        <v/>
      </c>
      <c r="C156" s="33"/>
      <c r="D156" s="246"/>
      <c r="E156" s="186"/>
      <c r="F156" s="304"/>
      <c r="G156" s="186"/>
      <c r="I156" s="305"/>
      <c r="J156" s="218"/>
    </row>
    <row r="157" spans="2:10" ht="12.75">
      <c r="B157" s="8">
        <f>IF(C157="","",MAX($B$7:B156)+1)</f>
        <v>114</v>
      </c>
      <c r="C157" s="1" t="s">
        <v>264</v>
      </c>
      <c r="D157" s="14">
        <f>'Appendix A - Detail'!E1190</f>
        <v>4893939.5200000005</v>
      </c>
      <c r="E157" s="23">
        <f>'Appendix A - Detail'!F1190</f>
        <v>19122.283717472175</v>
      </c>
      <c r="F157" s="302">
        <f>'Appendix A - Detail'!G1190</f>
        <v>0.962448125735368</v>
      </c>
      <c r="G157" s="1" t="s">
        <v>514</v>
      </c>
      <c r="I157" s="210"/>
      <c r="J157" s="218"/>
    </row>
    <row r="158" spans="2:10" ht="12.75">
      <c r="B158" s="8">
        <f>IF(C158="","",MAX($B$7:B157)+1)</f>
        <v>115</v>
      </c>
      <c r="C158" s="1" t="s">
        <v>264</v>
      </c>
      <c r="D158" s="14">
        <f>'Appendix A - Detail'!E1794</f>
        <v>190947.02</v>
      </c>
      <c r="E158" s="23">
        <f>'Appendix A - Detail'!F1794</f>
        <v>746.0948539563957</v>
      </c>
      <c r="F158" s="302">
        <f>'Appendix A - Detail'!G1794</f>
        <v>0.037551874264632065</v>
      </c>
      <c r="G158" s="1" t="s">
        <v>1997</v>
      </c>
      <c r="I158" s="305"/>
      <c r="J158" s="218"/>
    </row>
    <row r="159" spans="2:10" ht="12.75">
      <c r="B159" s="8">
        <f>IF(C159="","",MAX($B$7:B158)+1)</f>
        <v>116</v>
      </c>
      <c r="C159" s="180" t="s">
        <v>264</v>
      </c>
      <c r="D159" s="178">
        <f>SUM(D157:D158)</f>
        <v>5084886.54</v>
      </c>
      <c r="E159" s="182">
        <f aca="true" t="shared" si="58" ref="E159:F159">SUM(E157:E158)</f>
        <v>19868.37857142857</v>
      </c>
      <c r="F159" s="303">
        <f t="shared" si="58"/>
        <v>1</v>
      </c>
      <c r="G159" s="182" t="s">
        <v>503</v>
      </c>
      <c r="I159" s="305"/>
      <c r="J159" s="218"/>
    </row>
    <row r="160" spans="2:10" ht="12.75">
      <c r="B160" s="8" t="str">
        <f>IF(C160="","",MAX($B$7:B159)+1)</f>
        <v/>
      </c>
      <c r="C160" s="33"/>
      <c r="D160" s="246"/>
      <c r="E160" s="186"/>
      <c r="F160" s="304"/>
      <c r="G160" s="186"/>
      <c r="I160" s="305"/>
      <c r="J160" s="218"/>
    </row>
    <row r="161" spans="2:10" ht="12.75">
      <c r="B161" s="8">
        <f>IF(C161="","",MAX($B$7:B160)+1)</f>
        <v>117</v>
      </c>
      <c r="C161" s="1" t="s">
        <v>1392</v>
      </c>
      <c r="D161" s="14">
        <f>'Appendix A - Detail'!E1220</f>
        <v>1069597.809370943</v>
      </c>
      <c r="E161" s="23">
        <f>'Appendix A - Detail'!F1220</f>
        <v>37101.139251240704</v>
      </c>
      <c r="F161" s="302">
        <f>'Appendix A - Detail'!G1220</f>
        <v>0.809822084896636</v>
      </c>
      <c r="G161" s="1" t="s">
        <v>514</v>
      </c>
      <c r="I161" s="210"/>
      <c r="J161" s="218"/>
    </row>
    <row r="162" spans="2:10" ht="12.75">
      <c r="B162" s="8">
        <f>IF(C162="","",MAX($B$7:B161)+1)</f>
        <v>118</v>
      </c>
      <c r="C162" s="1" t="s">
        <v>1392</v>
      </c>
      <c r="D162" s="14">
        <f>'Appendix A - Detail'!E1795</f>
        <v>251183.42062905658</v>
      </c>
      <c r="E162" s="23">
        <f>'Appendix A - Detail'!F1795</f>
        <v>8712.799320187876</v>
      </c>
      <c r="F162" s="302">
        <f>'Appendix A - Detail'!G1795</f>
        <v>0.19017791510336396</v>
      </c>
      <c r="G162" s="1" t="s">
        <v>1997</v>
      </c>
      <c r="I162" s="305"/>
      <c r="J162" s="218"/>
    </row>
    <row r="163" spans="2:10" ht="12.75">
      <c r="B163" s="8">
        <f>IF(C163="","",MAX($B$7:B162)+1)</f>
        <v>119</v>
      </c>
      <c r="C163" s="180" t="str">
        <f>C162</f>
        <v>HOOD RIVER SUBSTATION</v>
      </c>
      <c r="D163" s="178">
        <f>SUM(D161:D162)</f>
        <v>1320781.2299999997</v>
      </c>
      <c r="E163" s="182">
        <f aca="true" t="shared" si="59" ref="E163">SUM(E161:E162)</f>
        <v>45813.93857142858</v>
      </c>
      <c r="F163" s="303">
        <f aca="true" t="shared" si="60" ref="F163">SUM(F161:F162)</f>
        <v>1</v>
      </c>
      <c r="G163" s="182" t="s">
        <v>503</v>
      </c>
      <c r="I163" s="305"/>
      <c r="J163" s="218"/>
    </row>
    <row r="164" spans="2:10" ht="12.75">
      <c r="B164" s="8" t="str">
        <f>IF(C164="","",MAX($B$7:B163)+1)</f>
        <v/>
      </c>
      <c r="C164" s="33"/>
      <c r="D164" s="246"/>
      <c r="E164" s="186"/>
      <c r="F164" s="304"/>
      <c r="G164" s="186"/>
      <c r="I164" s="305"/>
      <c r="J164" s="218"/>
    </row>
    <row r="165" spans="2:10" ht="12.75">
      <c r="B165" s="8">
        <f>IF(C165="","",MAX($B$7:B164)+1)</f>
        <v>120</v>
      </c>
      <c r="C165" s="1" t="s">
        <v>1400</v>
      </c>
      <c r="D165" s="14">
        <f>'Appendix A - Detail'!E1233</f>
        <v>12018982.188091248</v>
      </c>
      <c r="E165" s="23">
        <f>'Appendix A - Detail'!F1233</f>
        <v>261589.87955040188</v>
      </c>
      <c r="F165" s="302">
        <f>'Appendix A - Detail'!G1233</f>
        <v>0.6428044133926056</v>
      </c>
      <c r="G165" s="1" t="s">
        <v>514</v>
      </c>
      <c r="I165" s="210"/>
      <c r="J165" s="218"/>
    </row>
    <row r="166" spans="2:10" ht="12.75">
      <c r="B166" s="8">
        <f>IF(C166="","",MAX($B$7:B165)+1)</f>
        <v>121</v>
      </c>
      <c r="C166" s="1" t="s">
        <v>1400</v>
      </c>
      <c r="D166" s="14">
        <f>'Appendix A - Detail'!E1834</f>
        <v>6678745.981908752</v>
      </c>
      <c r="E166" s="23">
        <f>'Appendix A - Detail'!F1834</f>
        <v>145361.09044959812</v>
      </c>
      <c r="F166" s="302">
        <f>'Appendix A - Detail'!G1834</f>
        <v>0.3571955866073943</v>
      </c>
      <c r="G166" s="1" t="s">
        <v>515</v>
      </c>
      <c r="I166" s="305"/>
      <c r="J166" s="218"/>
    </row>
    <row r="167" spans="2:10" ht="12.75">
      <c r="B167" s="8">
        <f>IF(C167="","",MAX($B$7:B166)+1)</f>
        <v>122</v>
      </c>
      <c r="C167" s="180" t="str">
        <f>C166</f>
        <v>INTALCO SUBSTATION</v>
      </c>
      <c r="D167" s="178">
        <f>SUM(D165:D166)</f>
        <v>18697728.17</v>
      </c>
      <c r="E167" s="182">
        <f aca="true" t="shared" si="61" ref="E167">SUM(E165:E166)</f>
        <v>406950.97</v>
      </c>
      <c r="F167" s="303">
        <f aca="true" t="shared" si="62" ref="F167">SUM(F165:F166)</f>
        <v>1</v>
      </c>
      <c r="G167" s="182" t="s">
        <v>503</v>
      </c>
      <c r="I167" s="305"/>
      <c r="J167" s="218"/>
    </row>
    <row r="168" spans="2:10" ht="12.75">
      <c r="B168" s="8" t="str">
        <f>IF(C168="","",MAX($B$7:B167)+1)</f>
        <v/>
      </c>
      <c r="C168" s="33"/>
      <c r="D168" s="246"/>
      <c r="E168" s="186"/>
      <c r="F168" s="304"/>
      <c r="G168" s="186"/>
      <c r="I168" s="305"/>
      <c r="J168" s="218"/>
    </row>
    <row r="169" spans="2:10" ht="12.75">
      <c r="B169" s="8">
        <f>IF(C169="","",MAX($B$7:B168)+1)</f>
        <v>123</v>
      </c>
      <c r="C169" s="1" t="s">
        <v>1401</v>
      </c>
      <c r="D169" s="14">
        <f>'Appendix A - Detail'!E1234</f>
        <v>796188.3267871962</v>
      </c>
      <c r="E169" s="23">
        <f>'Appendix A - Detail'!F1234</f>
        <v>26192.8792468629</v>
      </c>
      <c r="F169" s="302">
        <f>'Appendix A - Detail'!G1234</f>
        <v>0.8580765301971561</v>
      </c>
      <c r="G169" s="1" t="s">
        <v>514</v>
      </c>
      <c r="I169" s="210"/>
      <c r="J169" s="218"/>
    </row>
    <row r="170" spans="2:10" ht="12.75">
      <c r="B170" s="8">
        <f>IF(C170="","",MAX($B$7:B169)+1)</f>
        <v>124</v>
      </c>
      <c r="C170" s="1" t="s">
        <v>1401</v>
      </c>
      <c r="D170" s="14">
        <f>'Appendix A - Detail'!E1796</f>
        <v>131687.33321280385</v>
      </c>
      <c r="E170" s="23">
        <f>'Appendix A - Detail'!F1796</f>
        <v>4332.229324565675</v>
      </c>
      <c r="F170" s="302">
        <f>'Appendix A - Detail'!G1796</f>
        <v>0.1419234698028439</v>
      </c>
      <c r="G170" s="1" t="s">
        <v>1997</v>
      </c>
      <c r="I170" s="305"/>
      <c r="J170" s="218"/>
    </row>
    <row r="171" spans="2:10" ht="12.75">
      <c r="B171" s="8">
        <f>IF(C171="","",MAX($B$7:B170)+1)</f>
        <v>125</v>
      </c>
      <c r="C171" s="180" t="str">
        <f>C170</f>
        <v>IONE SUBSTATION</v>
      </c>
      <c r="D171" s="178">
        <f>SUM(D169:D170)</f>
        <v>927875.66</v>
      </c>
      <c r="E171" s="182">
        <f aca="true" t="shared" si="63" ref="E171">SUM(E169:E170)</f>
        <v>30525.108571428573</v>
      </c>
      <c r="F171" s="303">
        <f aca="true" t="shared" si="64" ref="F171">SUM(F169:F170)</f>
        <v>1</v>
      </c>
      <c r="G171" s="182" t="s">
        <v>503</v>
      </c>
      <c r="I171" s="305"/>
      <c r="J171" s="218"/>
    </row>
    <row r="172" spans="2:10" ht="12.75">
      <c r="B172" s="8" t="str">
        <f>IF(C172="","",MAX($B$7:B171)+1)</f>
        <v/>
      </c>
      <c r="C172" s="33"/>
      <c r="D172" s="246"/>
      <c r="E172" s="186"/>
      <c r="F172" s="304"/>
      <c r="G172" s="186"/>
      <c r="I172" s="305"/>
      <c r="J172" s="218"/>
    </row>
    <row r="173" spans="2:10" ht="12.75">
      <c r="B173" s="8">
        <f>IF(C173="","",MAX($B$7:B172)+1)</f>
        <v>126</v>
      </c>
      <c r="C173" s="22" t="s">
        <v>643</v>
      </c>
      <c r="D173" s="14">
        <f>'Appendix A - Detail'!E83</f>
        <v>14395312.253407152</v>
      </c>
      <c r="E173" s="23">
        <f>'Appendix A - Detail'!F83</f>
        <v>135891.07093240286</v>
      </c>
      <c r="F173" s="302">
        <f>'Appendix A - Detail'!G83</f>
        <v>0.2925372502154409</v>
      </c>
      <c r="G173" s="1" t="s">
        <v>1995</v>
      </c>
      <c r="I173" s="210"/>
      <c r="J173" s="218"/>
    </row>
    <row r="174" spans="2:10" ht="12.75">
      <c r="B174" s="8">
        <f>IF(C174="","",MAX($B$7:B173)+1)</f>
        <v>127</v>
      </c>
      <c r="C174" s="1" t="s">
        <v>643</v>
      </c>
      <c r="D174" s="14">
        <f>'Appendix A - Detail'!E1243</f>
        <v>21460919.995631352</v>
      </c>
      <c r="E174" s="23">
        <f>'Appendix A - Detail'!F1243</f>
        <v>202590.0758568615</v>
      </c>
      <c r="F174" s="302">
        <f>'Appendix A - Detail'!G1243</f>
        <v>0.4361224273637852</v>
      </c>
      <c r="G174" s="1" t="s">
        <v>514</v>
      </c>
      <c r="I174" s="305"/>
      <c r="J174" s="218"/>
    </row>
    <row r="175" spans="2:10" ht="12.75">
      <c r="B175" s="8">
        <f>IF(C175="","",MAX($B$7:B174)+1)</f>
        <v>128</v>
      </c>
      <c r="C175" s="1" t="s">
        <v>643</v>
      </c>
      <c r="D175" s="14">
        <f>'Appendix A - Detail'!E1748</f>
        <v>13352243.740961518</v>
      </c>
      <c r="E175" s="23">
        <f>'Appendix A - Detail'!F1748</f>
        <v>126044.55321073573</v>
      </c>
      <c r="F175" s="302">
        <f>'Appendix A - Detail'!G1748</f>
        <v>0.27134032242077394</v>
      </c>
      <c r="G175" s="23" t="s">
        <v>1996</v>
      </c>
      <c r="I175" s="305"/>
      <c r="J175" s="218"/>
    </row>
    <row r="176" spans="2:10" ht="12.75">
      <c r="B176" s="8">
        <f>IF(C176="","",MAX($B$7:B175)+1)</f>
        <v>129</v>
      </c>
      <c r="C176" s="180" t="str">
        <f>C175</f>
        <v>JOHN DAY SUBSTATION</v>
      </c>
      <c r="D176" s="178">
        <f>SUM(D173:D175)</f>
        <v>49208475.990000024</v>
      </c>
      <c r="E176" s="182">
        <f>SUM(E173:E175)</f>
        <v>464525.7000000001</v>
      </c>
      <c r="F176" s="303">
        <f>SUM(F173:F175)</f>
        <v>1</v>
      </c>
      <c r="G176" s="182" t="s">
        <v>503</v>
      </c>
      <c r="I176" s="305"/>
      <c r="J176" s="218"/>
    </row>
    <row r="177" spans="2:10" ht="12.75">
      <c r="B177" s="8" t="str">
        <f>IF(C177="","",MAX($B$7:B176)+1)</f>
        <v/>
      </c>
      <c r="C177" s="33"/>
      <c r="D177" s="246"/>
      <c r="E177" s="186"/>
      <c r="F177" s="304"/>
      <c r="G177" s="186"/>
      <c r="I177" s="305"/>
      <c r="J177" s="218"/>
    </row>
    <row r="178" spans="2:10" ht="12.75">
      <c r="B178" s="8">
        <f>IF(C178="","",MAX($B$7:B177)+1)</f>
        <v>130</v>
      </c>
      <c r="C178" s="1" t="s">
        <v>266</v>
      </c>
      <c r="D178" s="14">
        <f>'Appendix A - Detail'!E1283</f>
        <v>897248.7400000001</v>
      </c>
      <c r="E178" s="23">
        <f>'Appendix A - Detail'!F1283</f>
        <v>11257.217307858424</v>
      </c>
      <c r="F178" s="302">
        <f>'Appendix A - Detail'!G1283</f>
        <v>0.8148416969008401</v>
      </c>
      <c r="G178" s="1" t="s">
        <v>514</v>
      </c>
      <c r="I178" s="210"/>
      <c r="J178" s="218"/>
    </row>
    <row r="179" spans="2:10" ht="12.75">
      <c r="B179" s="8">
        <f>IF(C179="","",MAX($B$7:B178)+1)</f>
        <v>131</v>
      </c>
      <c r="C179" s="1" t="s">
        <v>266</v>
      </c>
      <c r="D179" s="14">
        <f>'Appendix A - Detail'!E1798</f>
        <v>203883.8399999999</v>
      </c>
      <c r="E179" s="23">
        <f>'Appendix A - Detail'!F1798</f>
        <v>2558.002692141575</v>
      </c>
      <c r="F179" s="302">
        <f>'Appendix A - Detail'!G1798</f>
        <v>0.18515830309915987</v>
      </c>
      <c r="G179" s="1" t="s">
        <v>1997</v>
      </c>
      <c r="I179" s="305"/>
      <c r="J179" s="218"/>
    </row>
    <row r="180" spans="2:10" ht="12.75">
      <c r="B180" s="8">
        <f>IF(C180="","",MAX($B$7:B179)+1)</f>
        <v>132</v>
      </c>
      <c r="C180" s="180" t="s">
        <v>266</v>
      </c>
      <c r="D180" s="178">
        <f>SUM(D178:D179)</f>
        <v>1101132.58</v>
      </c>
      <c r="E180" s="182">
        <f aca="true" t="shared" si="65" ref="E180:F180">SUM(E178:E179)</f>
        <v>13815.22</v>
      </c>
      <c r="F180" s="303">
        <f t="shared" si="65"/>
        <v>1</v>
      </c>
      <c r="G180" s="182" t="s">
        <v>503</v>
      </c>
      <c r="I180" s="305"/>
      <c r="J180" s="218"/>
    </row>
    <row r="181" spans="2:10" ht="12.75">
      <c r="B181" s="8" t="str">
        <f>IF(C181="","",MAX($B$7:B180)+1)</f>
        <v/>
      </c>
      <c r="C181" s="33"/>
      <c r="D181" s="246"/>
      <c r="E181" s="186"/>
      <c r="F181" s="304"/>
      <c r="G181" s="186"/>
      <c r="I181" s="305"/>
      <c r="J181" s="218"/>
    </row>
    <row r="182" spans="2:10" ht="12.75">
      <c r="B182" s="8">
        <f>IF(C182="","",MAX($B$7:B181)+1)</f>
        <v>133</v>
      </c>
      <c r="C182" s="22" t="s">
        <v>1673</v>
      </c>
      <c r="D182" s="14">
        <f>'Appendix A - Detail'!E85</f>
        <v>2526733.247395498</v>
      </c>
      <c r="E182" s="23">
        <f>'Appendix A - Detail'!F85</f>
        <v>58772.142580529064</v>
      </c>
      <c r="F182" s="302">
        <f>'Appendix A - Detail'!G85</f>
        <v>0.2681044629327785</v>
      </c>
      <c r="G182" s="1" t="s">
        <v>1995</v>
      </c>
      <c r="I182" s="210"/>
      <c r="J182" s="218"/>
    </row>
    <row r="183" spans="2:10" ht="12.75">
      <c r="B183" s="8">
        <f>IF(C183="","",MAX($B$7:B182)+1)</f>
        <v>134</v>
      </c>
      <c r="C183" s="1" t="s">
        <v>1673</v>
      </c>
      <c r="D183" s="14">
        <f>'Appendix A - Detail'!E1291</f>
        <v>6897702.3616045015</v>
      </c>
      <c r="E183" s="23">
        <f>'Appendix A - Detail'!F1291</f>
        <v>160441.45027661382</v>
      </c>
      <c r="F183" s="302">
        <f>'Appendix A - Detail'!G1291</f>
        <v>0.7318955370672215</v>
      </c>
      <c r="G183" s="1" t="s">
        <v>514</v>
      </c>
      <c r="I183" s="305"/>
      <c r="J183" s="218"/>
    </row>
    <row r="184" spans="2:10" ht="12.75">
      <c r="B184" s="8">
        <f>IF(C184="","",MAX($B$7:B183)+1)</f>
        <v>135</v>
      </c>
      <c r="C184" s="180" t="str">
        <f>C183</f>
        <v>LIBBY SUBSTATION(BPA)</v>
      </c>
      <c r="D184" s="178">
        <f>SUM(D182:D183)</f>
        <v>9424435.609</v>
      </c>
      <c r="E184" s="182">
        <f aca="true" t="shared" si="66" ref="E184">SUM(E182:E183)</f>
        <v>219213.59285714288</v>
      </c>
      <c r="F184" s="303">
        <f aca="true" t="shared" si="67" ref="F184">SUM(F182:F183)</f>
        <v>1</v>
      </c>
      <c r="G184" s="182" t="s">
        <v>503</v>
      </c>
      <c r="I184" s="305"/>
      <c r="J184" s="218"/>
    </row>
    <row r="185" spans="2:10" ht="12.75">
      <c r="B185" s="8" t="str">
        <f>IF(C185="","",MAX($B$7:B184)+1)</f>
        <v/>
      </c>
      <c r="C185" s="33"/>
      <c r="D185" s="246"/>
      <c r="E185" s="186"/>
      <c r="F185" s="304"/>
      <c r="G185" s="186"/>
      <c r="I185" s="305"/>
      <c r="J185" s="218"/>
    </row>
    <row r="186" spans="2:10" ht="12.75">
      <c r="B186" s="8">
        <f>IF(C186="","",MAX($B$7:B185)+1)</f>
        <v>136</v>
      </c>
      <c r="C186" s="22" t="s">
        <v>645</v>
      </c>
      <c r="D186" s="14">
        <f>'Appendix A - Detail'!E87</f>
        <v>16845807.611999996</v>
      </c>
      <c r="E186" s="23">
        <f>'Appendix A - Detail'!F87</f>
        <v>33054.23771428572</v>
      </c>
      <c r="F186" s="302">
        <f>'Appendix A - Detail'!G87</f>
        <v>0.2</v>
      </c>
      <c r="G186" s="1" t="s">
        <v>1995</v>
      </c>
      <c r="I186" s="210"/>
      <c r="J186" s="218"/>
    </row>
    <row r="187" spans="2:10" ht="12.75">
      <c r="B187" s="8">
        <f>IF(C187="","",MAX($B$7:B186)+1)</f>
        <v>137</v>
      </c>
      <c r="C187" s="1" t="s">
        <v>645</v>
      </c>
      <c r="D187" s="14">
        <f>'Appendix A - Detail'!E1296</f>
        <v>67383230.44799998</v>
      </c>
      <c r="E187" s="23">
        <f>'Appendix A - Detail'!F1296</f>
        <v>132216.9508571429</v>
      </c>
      <c r="F187" s="302">
        <f>'Appendix A - Detail'!G1296</f>
        <v>0.8</v>
      </c>
      <c r="G187" s="1" t="s">
        <v>514</v>
      </c>
      <c r="I187" s="305"/>
      <c r="J187" s="218"/>
    </row>
    <row r="188" spans="2:10" ht="12.75">
      <c r="B188" s="8">
        <f>IF(C188="","",MAX($B$7:B187)+1)</f>
        <v>138</v>
      </c>
      <c r="C188" s="180" t="str">
        <f>C187</f>
        <v>LITTLE GOOSE SUBSTATION</v>
      </c>
      <c r="D188" s="178">
        <f>SUM(D186:D187)</f>
        <v>84229038.05999997</v>
      </c>
      <c r="E188" s="182">
        <f aca="true" t="shared" si="68" ref="E188">SUM(E186:E187)</f>
        <v>165271.18857142862</v>
      </c>
      <c r="F188" s="303">
        <f aca="true" t="shared" si="69" ref="F188">SUM(F186:F187)</f>
        <v>1</v>
      </c>
      <c r="G188" s="182" t="s">
        <v>503</v>
      </c>
      <c r="I188" s="305"/>
      <c r="J188" s="218"/>
    </row>
    <row r="189" spans="2:10" ht="12.75">
      <c r="B189" s="8" t="str">
        <f>IF(C189="","",MAX($B$7:B188)+1)</f>
        <v/>
      </c>
      <c r="C189" s="33"/>
      <c r="D189" s="246"/>
      <c r="E189" s="186"/>
      <c r="F189" s="304"/>
      <c r="G189" s="186"/>
      <c r="I189" s="305"/>
      <c r="J189" s="218"/>
    </row>
    <row r="190" spans="2:10" ht="12.75">
      <c r="B190" s="8">
        <f>IF(C190="","",MAX($B$7:B189)+1)</f>
        <v>139</v>
      </c>
      <c r="C190" s="22" t="s">
        <v>647</v>
      </c>
      <c r="D190" s="14">
        <f>'Appendix A - Detail'!E89</f>
        <v>1108548.7525</v>
      </c>
      <c r="E190" s="23">
        <f>'Appendix A - Detail'!F89</f>
        <v>5854.896071428572</v>
      </c>
      <c r="F190" s="302">
        <f>'Appendix A - Detail'!G89</f>
        <v>0.25</v>
      </c>
      <c r="G190" s="1" t="s">
        <v>1995</v>
      </c>
      <c r="I190" s="210"/>
      <c r="J190" s="218"/>
    </row>
    <row r="191" spans="2:10" ht="12.75">
      <c r="B191" s="8">
        <f>IF(C191="","",MAX($B$7:B190)+1)</f>
        <v>140</v>
      </c>
      <c r="C191" s="1" t="s">
        <v>647</v>
      </c>
      <c r="D191" s="14">
        <f>'Appendix A - Detail'!E1303</f>
        <v>3325646.2575</v>
      </c>
      <c r="E191" s="23">
        <f>'Appendix A - Detail'!F1303</f>
        <v>17564.688214285718</v>
      </c>
      <c r="F191" s="302">
        <f>'Appendix A - Detail'!G1303</f>
        <v>0.75</v>
      </c>
      <c r="G191" s="1" t="s">
        <v>514</v>
      </c>
      <c r="I191" s="305"/>
      <c r="J191" s="218"/>
    </row>
    <row r="192" spans="2:10" ht="12.75">
      <c r="B192" s="8">
        <f>IF(C192="","",MAX($B$7:B191)+1)</f>
        <v>141</v>
      </c>
      <c r="C192" s="180" t="str">
        <f>C191</f>
        <v>LOOKOUT POINT SUBSTATION</v>
      </c>
      <c r="D192" s="178">
        <f>SUM(D190:D191)</f>
        <v>4434195.01</v>
      </c>
      <c r="E192" s="182">
        <f aca="true" t="shared" si="70" ref="E192">SUM(E190:E191)</f>
        <v>23419.58428571429</v>
      </c>
      <c r="F192" s="303">
        <f aca="true" t="shared" si="71" ref="F192">SUM(F190:F191)</f>
        <v>1</v>
      </c>
      <c r="G192" s="182" t="s">
        <v>503</v>
      </c>
      <c r="I192" s="305"/>
      <c r="J192" s="218"/>
    </row>
    <row r="193" spans="2:10" ht="12.75">
      <c r="B193" s="8" t="str">
        <f>IF(C193="","",MAX($B$7:B192)+1)</f>
        <v/>
      </c>
      <c r="C193" s="33"/>
      <c r="D193" s="246"/>
      <c r="E193" s="186"/>
      <c r="F193" s="304"/>
      <c r="G193" s="186"/>
      <c r="I193" s="305"/>
      <c r="J193" s="218"/>
    </row>
    <row r="194" spans="2:10" ht="12.75">
      <c r="B194" s="8">
        <f>IF(C194="","",MAX($B$7:B193)+1)</f>
        <v>142</v>
      </c>
      <c r="C194" s="22" t="s">
        <v>649</v>
      </c>
      <c r="D194" s="14">
        <f>'Appendix A - Detail'!E92</f>
        <v>2444413.5274999994</v>
      </c>
      <c r="E194" s="23">
        <f>'Appendix A - Detail'!F92</f>
        <v>29726.587499999998</v>
      </c>
      <c r="F194" s="302">
        <f>'Appendix A - Detail'!G92</f>
        <v>0.25</v>
      </c>
      <c r="G194" s="1" t="s">
        <v>1995</v>
      </c>
      <c r="I194" s="210"/>
      <c r="J194" s="218"/>
    </row>
    <row r="195" spans="2:10" ht="12.75">
      <c r="B195" s="8">
        <f>IF(C195="","",MAX($B$7:B194)+1)</f>
        <v>143</v>
      </c>
      <c r="C195" s="1" t="s">
        <v>649</v>
      </c>
      <c r="D195" s="14">
        <f>'Appendix A - Detail'!E1308</f>
        <v>7333240.582499998</v>
      </c>
      <c r="E195" s="23">
        <f>'Appendix A - Detail'!F1308</f>
        <v>89179.7625</v>
      </c>
      <c r="F195" s="302">
        <f>'Appendix A - Detail'!G1308</f>
        <v>0.75</v>
      </c>
      <c r="G195" s="1" t="s">
        <v>514</v>
      </c>
      <c r="I195" s="305"/>
      <c r="J195" s="218"/>
    </row>
    <row r="196" spans="2:10" ht="12.75">
      <c r="B196" s="8">
        <f>IF(C196="","",MAX($B$7:B195)+1)</f>
        <v>144</v>
      </c>
      <c r="C196" s="180" t="str">
        <f>C195</f>
        <v>LOWER GRANITE SUBSTATION</v>
      </c>
      <c r="D196" s="178">
        <f>SUM(D194:D195)</f>
        <v>9777654.109999998</v>
      </c>
      <c r="E196" s="182">
        <f aca="true" t="shared" si="72" ref="E196">SUM(E194:E195)</f>
        <v>118906.34999999999</v>
      </c>
      <c r="F196" s="303">
        <f aca="true" t="shared" si="73" ref="F196">SUM(F194:F195)</f>
        <v>1</v>
      </c>
      <c r="G196" s="182" t="s">
        <v>503</v>
      </c>
      <c r="I196" s="305"/>
      <c r="J196" s="218"/>
    </row>
    <row r="197" spans="2:10" ht="12.75">
      <c r="B197" s="8" t="str">
        <f>IF(C197="","",MAX($B$7:B196)+1)</f>
        <v/>
      </c>
      <c r="C197" s="33"/>
      <c r="D197" s="246"/>
      <c r="E197" s="186"/>
      <c r="F197" s="304"/>
      <c r="G197" s="186"/>
      <c r="I197" s="305"/>
      <c r="J197" s="218"/>
    </row>
    <row r="198" spans="2:10" ht="12.75">
      <c r="B198" s="8">
        <f>IF(C198="","",MAX($B$7:B197)+1)</f>
        <v>145</v>
      </c>
      <c r="C198" s="22" t="s">
        <v>651</v>
      </c>
      <c r="D198" s="14">
        <f>'Appendix A - Detail'!E94</f>
        <v>5454000.71327317</v>
      </c>
      <c r="E198" s="23">
        <f>'Appendix A - Detail'!F94</f>
        <v>32281.52760357002</v>
      </c>
      <c r="F198" s="302">
        <f>'Appendix A - Detail'!G94</f>
        <v>0.1306712169114498</v>
      </c>
      <c r="G198" s="1" t="s">
        <v>1995</v>
      </c>
      <c r="I198" s="210"/>
      <c r="J198" s="218"/>
    </row>
    <row r="199" spans="2:10" ht="12.75">
      <c r="B199" s="8">
        <f>IF(C199="","",MAX($B$7:B198)+1)</f>
        <v>146</v>
      </c>
      <c r="C199" s="1" t="s">
        <v>651</v>
      </c>
      <c r="D199" s="14">
        <f>'Appendix A - Detail'!E1309</f>
        <v>36284347.19672685</v>
      </c>
      <c r="E199" s="23">
        <f>'Appendix A - Detail'!F1309</f>
        <v>214762.37668214427</v>
      </c>
      <c r="F199" s="302">
        <f>'Appendix A - Detail'!G1309</f>
        <v>0.8693287830885502</v>
      </c>
      <c r="G199" s="1" t="s">
        <v>514</v>
      </c>
      <c r="I199" s="305"/>
      <c r="J199" s="218"/>
    </row>
    <row r="200" spans="2:10" ht="12.75">
      <c r="B200" s="8">
        <f>IF(C200="","",MAX($B$7:B199)+1)</f>
        <v>147</v>
      </c>
      <c r="C200" s="180" t="str">
        <f>C199</f>
        <v>LOWER MONUMENTAL SUBSTATION</v>
      </c>
      <c r="D200" s="178">
        <f>SUM(D198:D199)</f>
        <v>41738347.91000002</v>
      </c>
      <c r="E200" s="182">
        <f aca="true" t="shared" si="74" ref="E200">SUM(E198:E199)</f>
        <v>247043.9042857143</v>
      </c>
      <c r="F200" s="303">
        <f aca="true" t="shared" si="75" ref="F200">SUM(F198:F199)</f>
        <v>1</v>
      </c>
      <c r="G200" s="182" t="s">
        <v>503</v>
      </c>
      <c r="I200" s="305"/>
      <c r="J200" s="218"/>
    </row>
    <row r="201" spans="2:10" ht="12.75">
      <c r="B201" s="8" t="str">
        <f>IF(C201="","",MAX($B$7:B200)+1)</f>
        <v/>
      </c>
      <c r="C201" s="33"/>
      <c r="D201" s="246"/>
      <c r="E201" s="186"/>
      <c r="F201" s="304"/>
      <c r="G201" s="186"/>
      <c r="I201" s="305"/>
      <c r="J201" s="218"/>
    </row>
    <row r="202" spans="2:10" ht="12.75">
      <c r="B202" s="8">
        <f>IF(C202="","",MAX($B$7:B201)+1)</f>
        <v>148</v>
      </c>
      <c r="C202" s="1" t="s">
        <v>267</v>
      </c>
      <c r="D202" s="14">
        <f>'Appendix A - Detail'!E1315</f>
        <v>726128.1199999999</v>
      </c>
      <c r="E202" s="23">
        <f>'Appendix A - Detail'!F1315</f>
        <v>10298.482594675645</v>
      </c>
      <c r="F202" s="302">
        <f>'Appendix A - Detail'!G1315</f>
        <v>0.5709406684073248</v>
      </c>
      <c r="G202" s="1" t="s">
        <v>514</v>
      </c>
      <c r="I202" s="210"/>
      <c r="J202" s="218"/>
    </row>
    <row r="203" spans="2:10" ht="12.75">
      <c r="B203" s="8">
        <f>IF(C203="","",MAX($B$7:B202)+1)</f>
        <v>149</v>
      </c>
      <c r="C203" s="1" t="s">
        <v>267</v>
      </c>
      <c r="D203" s="14">
        <f>'Appendix A - Detail'!E1799</f>
        <v>545682</v>
      </c>
      <c r="E203" s="23">
        <f>'Appendix A - Detail'!F1799</f>
        <v>7739.26311961007</v>
      </c>
      <c r="F203" s="302">
        <f>'Appendix A - Detail'!G1799</f>
        <v>0.42905933159267523</v>
      </c>
      <c r="G203" s="1" t="s">
        <v>1997</v>
      </c>
      <c r="I203" s="305"/>
      <c r="J203" s="218"/>
    </row>
    <row r="204" spans="2:10" ht="12.75">
      <c r="B204" s="8">
        <f>IF(C204="","",MAX($B$7:B203)+1)</f>
        <v>150</v>
      </c>
      <c r="C204" s="180" t="s">
        <v>267</v>
      </c>
      <c r="D204" s="178">
        <f>SUM(D202:D203)</f>
        <v>1271810.1199999999</v>
      </c>
      <c r="E204" s="182">
        <f aca="true" t="shared" si="76" ref="E204:F204">SUM(E202:E203)</f>
        <v>18037.745714285717</v>
      </c>
      <c r="F204" s="303">
        <f t="shared" si="76"/>
        <v>1</v>
      </c>
      <c r="G204" s="182" t="s">
        <v>503</v>
      </c>
      <c r="I204" s="305"/>
      <c r="J204" s="218"/>
    </row>
    <row r="205" spans="2:10" ht="12.75">
      <c r="B205" s="8" t="str">
        <f>IF(C205="","",MAX($B$7:B204)+1)</f>
        <v/>
      </c>
      <c r="C205" s="33"/>
      <c r="D205" s="246"/>
      <c r="E205" s="186"/>
      <c r="F205" s="304"/>
      <c r="G205" s="186"/>
      <c r="I205" s="305"/>
      <c r="J205" s="218"/>
    </row>
    <row r="206" spans="2:10" ht="12.75">
      <c r="B206" s="8">
        <f>IF(C206="","",MAX($B$7:B205)+1)</f>
        <v>151</v>
      </c>
      <c r="C206" s="1" t="s">
        <v>1460</v>
      </c>
      <c r="D206" s="14">
        <f>'Appendix A - Detail'!E1321</f>
        <v>839145.5386303407</v>
      </c>
      <c r="E206" s="23">
        <f>'Appendix A - Detail'!F1321</f>
        <v>35895.25242249609</v>
      </c>
      <c r="F206" s="302">
        <f>'Appendix A - Detail'!G1321</f>
        <v>0.8573186273931843</v>
      </c>
      <c r="G206" s="1" t="s">
        <v>514</v>
      </c>
      <c r="I206" s="210"/>
      <c r="J206" s="218"/>
    </row>
    <row r="207" spans="2:10" ht="12.75">
      <c r="B207" s="8">
        <f>IF(C207="","",MAX($B$7:B206)+1)</f>
        <v>152</v>
      </c>
      <c r="C207" s="1" t="s">
        <v>1460</v>
      </c>
      <c r="D207" s="14">
        <f>'Appendix A - Detail'!E1800</f>
        <v>139656.8713696592</v>
      </c>
      <c r="E207" s="23">
        <f>'Appendix A - Detail'!F1800</f>
        <v>5973.956148932482</v>
      </c>
      <c r="F207" s="302">
        <f>'Appendix A - Detail'!G1800</f>
        <v>0.14268137260681574</v>
      </c>
      <c r="G207" s="1" t="s">
        <v>1997</v>
      </c>
      <c r="I207" s="305"/>
      <c r="J207" s="218"/>
    </row>
    <row r="208" spans="2:10" ht="12.75">
      <c r="B208" s="8">
        <f>IF(C208="","",MAX($B$7:B207)+1)</f>
        <v>153</v>
      </c>
      <c r="C208" s="180" t="str">
        <f>C207</f>
        <v>MAPLETON SUBSTATION</v>
      </c>
      <c r="D208" s="178">
        <f>SUM(D206:D207)</f>
        <v>978802.4099999999</v>
      </c>
      <c r="E208" s="182">
        <f aca="true" t="shared" si="77" ref="E208">SUM(E206:E207)</f>
        <v>41869.20857142857</v>
      </c>
      <c r="F208" s="303">
        <f aca="true" t="shared" si="78" ref="F208">SUM(F206:F207)</f>
        <v>1</v>
      </c>
      <c r="G208" s="182" t="s">
        <v>503</v>
      </c>
      <c r="I208" s="305"/>
      <c r="J208" s="218"/>
    </row>
    <row r="209" spans="2:10" ht="12.75">
      <c r="B209" s="8" t="str">
        <f>IF(C209="","",MAX($B$7:B208)+1)</f>
        <v/>
      </c>
      <c r="C209" s="33"/>
      <c r="D209" s="246"/>
      <c r="E209" s="186"/>
      <c r="F209" s="304"/>
      <c r="G209" s="186"/>
      <c r="I209" s="305"/>
      <c r="J209" s="218"/>
    </row>
    <row r="210" spans="2:10" ht="12.75">
      <c r="B210" s="8">
        <f>IF(C210="","",MAX($B$7:B209)+1)</f>
        <v>154</v>
      </c>
      <c r="C210" s="1" t="s">
        <v>1462</v>
      </c>
      <c r="D210" s="14">
        <f>'Appendix A - Detail'!E1323</f>
        <v>37347557.19891487</v>
      </c>
      <c r="E210" s="23">
        <f>'Appendix A - Detail'!F1323</f>
        <v>444453.47784454474</v>
      </c>
      <c r="F210" s="302">
        <f>'Appendix A - Detail'!G1323</f>
        <v>0.9164762691288494</v>
      </c>
      <c r="G210" s="1" t="s">
        <v>514</v>
      </c>
      <c r="I210" s="210"/>
      <c r="J210" s="218"/>
    </row>
    <row r="211" spans="2:10" ht="12.75">
      <c r="B211" s="8">
        <f>IF(C211="","",MAX($B$7:B210)+1)</f>
        <v>155</v>
      </c>
      <c r="C211" s="1" t="s">
        <v>1462</v>
      </c>
      <c r="D211" s="14">
        <f>'Appendix A - Detail'!E1750</f>
        <v>3403696.7690851404</v>
      </c>
      <c r="E211" s="23">
        <f>'Appendix A - Detail'!F1750</f>
        <v>40505.59072688387</v>
      </c>
      <c r="F211" s="302">
        <f>'Appendix A - Detail'!G1750</f>
        <v>0.08352373087115059</v>
      </c>
      <c r="G211" s="23" t="s">
        <v>1996</v>
      </c>
      <c r="I211" s="305"/>
      <c r="J211" s="218"/>
    </row>
    <row r="212" spans="2:10" ht="12.75">
      <c r="B212" s="8">
        <f>IF(C212="","",MAX($B$7:B211)+1)</f>
        <v>156</v>
      </c>
      <c r="C212" s="180" t="str">
        <f>C211</f>
        <v>MARION SUBSTATION</v>
      </c>
      <c r="D212" s="178">
        <f>SUM(D210:D211)</f>
        <v>40751253.96800001</v>
      </c>
      <c r="E212" s="182">
        <f aca="true" t="shared" si="79" ref="E212">SUM(E210:E211)</f>
        <v>484959.0685714286</v>
      </c>
      <c r="F212" s="303">
        <f aca="true" t="shared" si="80" ref="F212">SUM(F210:F211)</f>
        <v>1</v>
      </c>
      <c r="G212" s="182" t="s">
        <v>503</v>
      </c>
      <c r="I212" s="305"/>
      <c r="J212" s="218"/>
    </row>
    <row r="213" spans="2:10" ht="12.75">
      <c r="B213" s="8" t="str">
        <f>IF(C213="","",MAX($B$7:B212)+1)</f>
        <v/>
      </c>
      <c r="C213" s="33"/>
      <c r="D213" s="246"/>
      <c r="E213" s="186"/>
      <c r="F213" s="304"/>
      <c r="G213" s="186"/>
      <c r="I213" s="305"/>
      <c r="J213" s="218"/>
    </row>
    <row r="214" spans="2:10" ht="12.75">
      <c r="B214" s="8">
        <f>IF(C214="","",MAX($B$7:B213)+1)</f>
        <v>157</v>
      </c>
      <c r="C214" s="22" t="s">
        <v>653</v>
      </c>
      <c r="D214" s="14">
        <f>'Appendix A - Detail'!E96</f>
        <v>4329756.729866672</v>
      </c>
      <c r="E214" s="23">
        <f>'Appendix A - Detail'!F96</f>
        <v>29877.214210886494</v>
      </c>
      <c r="F214" s="302">
        <f>'Appendix A - Detail'!G96</f>
        <v>0.04922570612963022</v>
      </c>
      <c r="G214" s="1" t="s">
        <v>1995</v>
      </c>
      <c r="I214" s="210"/>
      <c r="J214" s="218"/>
    </row>
    <row r="215" spans="2:10" ht="12.75">
      <c r="B215" s="8">
        <f>IF(C215="","",MAX($B$7:B214)+1)</f>
        <v>158</v>
      </c>
      <c r="C215" s="1" t="s">
        <v>653</v>
      </c>
      <c r="D215" s="14">
        <f>'Appendix A - Detail'!E1334</f>
        <v>83627472.74013337</v>
      </c>
      <c r="E215" s="23">
        <f>'Appendix A - Detail'!F1334</f>
        <v>577066.1200748279</v>
      </c>
      <c r="F215" s="302">
        <f>'Appendix A - Detail'!G1334</f>
        <v>0.9507742938703698</v>
      </c>
      <c r="G215" s="1" t="s">
        <v>514</v>
      </c>
      <c r="I215" s="305"/>
      <c r="J215" s="218"/>
    </row>
    <row r="216" spans="2:10" ht="12.75">
      <c r="B216" s="8">
        <f>IF(C216="","",MAX($B$7:B215)+1)</f>
        <v>159</v>
      </c>
      <c r="C216" s="180" t="str">
        <f>C215</f>
        <v>MCNARY SUBSTATION</v>
      </c>
      <c r="D216" s="178">
        <f>SUM(D214:D215)</f>
        <v>87957229.47000004</v>
      </c>
      <c r="E216" s="182">
        <f aca="true" t="shared" si="81" ref="E216">SUM(E214:E215)</f>
        <v>606943.3342857144</v>
      </c>
      <c r="F216" s="303">
        <f aca="true" t="shared" si="82" ref="F216">SUM(F214:F215)</f>
        <v>1</v>
      </c>
      <c r="G216" s="182" t="s">
        <v>503</v>
      </c>
      <c r="I216" s="305"/>
      <c r="J216" s="218"/>
    </row>
    <row r="217" spans="2:10" ht="12.75">
      <c r="B217" s="8" t="str">
        <f>IF(C217="","",MAX($B$7:B216)+1)</f>
        <v/>
      </c>
      <c r="C217" s="33"/>
      <c r="D217" s="246"/>
      <c r="E217" s="186"/>
      <c r="F217" s="304"/>
      <c r="G217" s="186"/>
      <c r="I217" s="305"/>
      <c r="J217" s="218"/>
    </row>
    <row r="218" spans="2:10" ht="12.75">
      <c r="B218" s="8">
        <f>IF(C218="","",MAX($B$7:B217)+1)</f>
        <v>160</v>
      </c>
      <c r="C218" s="1" t="s">
        <v>268</v>
      </c>
      <c r="D218" s="14">
        <f>'Appendix A - Detail'!E1344</f>
        <v>139342.06600000005</v>
      </c>
      <c r="E218" s="23">
        <f>'Appendix A - Detail'!F1344</f>
        <v>3807.961847082117</v>
      </c>
      <c r="F218" s="302">
        <f>'Appendix A - Detail'!G1344</f>
        <v>0.36118742272488424</v>
      </c>
      <c r="G218" s="1" t="s">
        <v>514</v>
      </c>
      <c r="I218" s="210"/>
      <c r="J218" s="218"/>
    </row>
    <row r="219" spans="2:10" ht="12.75">
      <c r="B219" s="8">
        <f>IF(C219="","",MAX($B$7:B218)+1)</f>
        <v>161</v>
      </c>
      <c r="C219" s="1" t="s">
        <v>268</v>
      </c>
      <c r="D219" s="14">
        <f>'Appendix A - Detail'!E1801</f>
        <v>246446.74399999995</v>
      </c>
      <c r="E219" s="23">
        <f>'Appendix A - Detail'!F1801</f>
        <v>6734.935295775025</v>
      </c>
      <c r="F219" s="302">
        <f>'Appendix A - Detail'!G1801</f>
        <v>0.6388125772751158</v>
      </c>
      <c r="G219" s="1" t="s">
        <v>1997</v>
      </c>
      <c r="I219" s="305"/>
      <c r="J219" s="218"/>
    </row>
    <row r="220" spans="2:10" ht="12.75">
      <c r="B220" s="8">
        <f>IF(C220="","",MAX($B$7:B219)+1)</f>
        <v>162</v>
      </c>
      <c r="C220" s="180" t="s">
        <v>268</v>
      </c>
      <c r="D220" s="178">
        <f>SUM(D218:D219)</f>
        <v>385788.81</v>
      </c>
      <c r="E220" s="182">
        <f aca="true" t="shared" si="83" ref="E220:F220">SUM(E218:E219)</f>
        <v>10542.897142857142</v>
      </c>
      <c r="F220" s="303">
        <f t="shared" si="83"/>
        <v>1</v>
      </c>
      <c r="G220" s="182" t="s">
        <v>503</v>
      </c>
      <c r="I220" s="305"/>
      <c r="J220" s="218"/>
    </row>
    <row r="221" spans="2:10" ht="12.75">
      <c r="B221" s="8" t="str">
        <f>IF(C221="","",MAX($B$7:B220)+1)</f>
        <v/>
      </c>
      <c r="C221" s="33"/>
      <c r="D221" s="246"/>
      <c r="E221" s="186"/>
      <c r="F221" s="304"/>
      <c r="G221" s="186"/>
      <c r="I221" s="305"/>
      <c r="J221" s="218"/>
    </row>
    <row r="222" spans="2:10" ht="12.75">
      <c r="B222" s="8">
        <f>IF(C222="","",MAX($B$7:B221)+1)</f>
        <v>163</v>
      </c>
      <c r="C222" s="1" t="s">
        <v>269</v>
      </c>
      <c r="D222" s="14">
        <f>'Appendix A - Detail'!E1350</f>
        <v>721144.6683934142</v>
      </c>
      <c r="E222" s="23">
        <f>'Appendix A - Detail'!F1350</f>
        <v>16992.851938047555</v>
      </c>
      <c r="F222" s="302">
        <f>'Appendix A - Detail'!G1350</f>
        <v>0.5556308760380965</v>
      </c>
      <c r="G222" s="1" t="s">
        <v>514</v>
      </c>
      <c r="I222" s="210"/>
      <c r="J222" s="218"/>
    </row>
    <row r="223" spans="2:10" ht="12.75">
      <c r="B223" s="8">
        <f>IF(C223="","",MAX($B$7:B222)+1)</f>
        <v>164</v>
      </c>
      <c r="C223" s="1" t="s">
        <v>269</v>
      </c>
      <c r="D223" s="14">
        <f>'Appendix A - Detail'!E1802</f>
        <v>576739.7716065857</v>
      </c>
      <c r="E223" s="23">
        <f>'Appendix A - Detail'!F1802</f>
        <v>13590.135204809587</v>
      </c>
      <c r="F223" s="302">
        <f>'Appendix A - Detail'!G1802</f>
        <v>0.44436912396190353</v>
      </c>
      <c r="G223" s="1" t="s">
        <v>1997</v>
      </c>
      <c r="I223" s="305"/>
      <c r="J223" s="218"/>
    </row>
    <row r="224" spans="2:10" ht="12.75">
      <c r="B224" s="8">
        <f>IF(C224="","",MAX($B$7:B223)+1)</f>
        <v>165</v>
      </c>
      <c r="C224" s="180" t="s">
        <v>269</v>
      </c>
      <c r="D224" s="178">
        <f>SUM(D222:D223)</f>
        <v>1297884.44</v>
      </c>
      <c r="E224" s="182">
        <f aca="true" t="shared" si="84" ref="E224:F224">SUM(E222:E223)</f>
        <v>30582.987142857142</v>
      </c>
      <c r="F224" s="303">
        <f t="shared" si="84"/>
        <v>1</v>
      </c>
      <c r="G224" s="182" t="s">
        <v>503</v>
      </c>
      <c r="I224" s="305"/>
      <c r="J224" s="218"/>
    </row>
    <row r="225" spans="2:10" ht="12.75">
      <c r="B225" s="8" t="str">
        <f>IF(C225="","",MAX($B$7:B224)+1)</f>
        <v/>
      </c>
      <c r="C225" s="33"/>
      <c r="D225" s="246"/>
      <c r="E225" s="186"/>
      <c r="F225" s="304"/>
      <c r="G225" s="186"/>
      <c r="I225" s="305"/>
      <c r="J225" s="218"/>
    </row>
    <row r="226" spans="2:10" ht="12.75">
      <c r="B226" s="8">
        <f>IF(C226="","",MAX($B$7:B225)+1)</f>
        <v>166</v>
      </c>
      <c r="C226" s="1" t="s">
        <v>270</v>
      </c>
      <c r="D226" s="14">
        <f>'Appendix A - Detail'!E1356</f>
        <v>1649488.1332582415</v>
      </c>
      <c r="E226" s="23">
        <f>'Appendix A - Detail'!F1356</f>
        <v>16166.732125564567</v>
      </c>
      <c r="F226" s="302">
        <f>'Appendix A - Detail'!G1356</f>
        <v>0.7821855725495859</v>
      </c>
      <c r="G226" s="1" t="s">
        <v>514</v>
      </c>
      <c r="I226" s="210"/>
      <c r="J226" s="218"/>
    </row>
    <row r="227" spans="2:10" ht="12.75">
      <c r="B227" s="8">
        <f>IF(C227="","",MAX($B$7:B226)+1)</f>
        <v>167</v>
      </c>
      <c r="C227" s="1" t="s">
        <v>270</v>
      </c>
      <c r="D227" s="14">
        <f>'Appendix A - Detail'!E1803</f>
        <v>459331.2967417586</v>
      </c>
      <c r="E227" s="23">
        <f>'Appendix A - Detail'!F1803</f>
        <v>4501.933588721146</v>
      </c>
      <c r="F227" s="302">
        <f>'Appendix A - Detail'!G1803</f>
        <v>0.21781442745041407</v>
      </c>
      <c r="G227" s="1" t="s">
        <v>1997</v>
      </c>
      <c r="I227" s="305"/>
      <c r="J227" s="218"/>
    </row>
    <row r="228" spans="2:10" ht="12.75">
      <c r="B228" s="8">
        <f>IF(C228="","",MAX($B$7:B227)+1)</f>
        <v>168</v>
      </c>
      <c r="C228" s="180" t="s">
        <v>270</v>
      </c>
      <c r="D228" s="178">
        <f>SUM(D226:D227)</f>
        <v>2108819.43</v>
      </c>
      <c r="E228" s="182">
        <f aca="true" t="shared" si="85" ref="E228:F228">SUM(E226:E227)</f>
        <v>20668.665714285715</v>
      </c>
      <c r="F228" s="303">
        <f t="shared" si="85"/>
        <v>1</v>
      </c>
      <c r="G228" s="182" t="s">
        <v>503</v>
      </c>
      <c r="I228" s="305"/>
      <c r="J228" s="218"/>
    </row>
    <row r="229" spans="2:10" ht="12.75">
      <c r="B229" s="8" t="str">
        <f>IF(C229="","",MAX($B$7:B228)+1)</f>
        <v/>
      </c>
      <c r="C229" s="33"/>
      <c r="D229" s="246"/>
      <c r="E229" s="186"/>
      <c r="F229" s="304"/>
      <c r="G229" s="186"/>
      <c r="I229" s="305"/>
      <c r="J229" s="218"/>
    </row>
    <row r="230" spans="2:10" ht="12.75">
      <c r="B230" s="8">
        <f>IF(C230="","",MAX($B$7:B229)+1)</f>
        <v>169</v>
      </c>
      <c r="C230" s="1" t="s">
        <v>272</v>
      </c>
      <c r="D230" s="14">
        <f>'Appendix A - Detail'!E1367</f>
        <v>155809.15000000002</v>
      </c>
      <c r="E230" s="23">
        <f>'Appendix A - Detail'!F1367</f>
        <v>4429.710911966265</v>
      </c>
      <c r="F230" s="302">
        <f>'Appendix A - Detail'!G1367</f>
        <v>0.45948123663144425</v>
      </c>
      <c r="G230" s="1" t="s">
        <v>514</v>
      </c>
      <c r="I230" s="210"/>
      <c r="J230" s="218"/>
    </row>
    <row r="231" spans="2:10" ht="12.75">
      <c r="B231" s="8">
        <f>IF(C231="","",MAX($B$7:B230)+1)</f>
        <v>170</v>
      </c>
      <c r="C231" s="1" t="s">
        <v>272</v>
      </c>
      <c r="D231" s="14">
        <f>'Appendix A - Detail'!E1804</f>
        <v>183288.81</v>
      </c>
      <c r="E231" s="23">
        <f>'Appendix A - Detail'!F1804</f>
        <v>5210.967659462306</v>
      </c>
      <c r="F231" s="302">
        <f>'Appendix A - Detail'!G1804</f>
        <v>0.5405187633685558</v>
      </c>
      <c r="G231" s="1" t="s">
        <v>1997</v>
      </c>
      <c r="I231" s="305"/>
      <c r="J231" s="218"/>
    </row>
    <row r="232" spans="2:10" ht="12.75">
      <c r="B232" s="8">
        <f>IF(C232="","",MAX($B$7:B231)+1)</f>
        <v>171</v>
      </c>
      <c r="C232" s="180" t="s">
        <v>272</v>
      </c>
      <c r="D232" s="178">
        <f>SUM(D230:D231)</f>
        <v>339097.96</v>
      </c>
      <c r="E232" s="182">
        <f aca="true" t="shared" si="86" ref="E232:F232">SUM(E230:E231)</f>
        <v>9640.67857142857</v>
      </c>
      <c r="F232" s="303">
        <f t="shared" si="86"/>
        <v>1</v>
      </c>
      <c r="G232" s="182" t="s">
        <v>503</v>
      </c>
      <c r="I232" s="305"/>
      <c r="J232" s="218"/>
    </row>
    <row r="233" spans="2:10" ht="12.75">
      <c r="B233" s="8" t="str">
        <f>IF(C233="","",MAX($B$7:B232)+1)</f>
        <v/>
      </c>
      <c r="C233" s="33"/>
      <c r="D233" s="246"/>
      <c r="E233" s="186"/>
      <c r="F233" s="304"/>
      <c r="G233" s="186"/>
      <c r="I233" s="305"/>
      <c r="J233" s="218"/>
    </row>
    <row r="234" spans="2:10" ht="12.75">
      <c r="B234" s="8">
        <f>IF(C234="","",MAX($B$7:B233)+1)</f>
        <v>172</v>
      </c>
      <c r="C234" s="1" t="s">
        <v>273</v>
      </c>
      <c r="D234" s="14">
        <f>'Appendix A - Detail'!E1373</f>
        <v>512217</v>
      </c>
      <c r="E234" s="23">
        <f>'Appendix A - Detail'!F1373</f>
        <v>4845.1681593430685</v>
      </c>
      <c r="F234" s="302">
        <f>'Appendix A - Detail'!G1373</f>
        <v>0.9712194305699278</v>
      </c>
      <c r="G234" s="1" t="s">
        <v>514</v>
      </c>
      <c r="I234" s="210"/>
      <c r="J234" s="218"/>
    </row>
    <row r="235" spans="2:10" ht="12.75">
      <c r="B235" s="8">
        <f>IF(C235="","",MAX($B$7:B234)+1)</f>
        <v>173</v>
      </c>
      <c r="C235" s="1" t="s">
        <v>273</v>
      </c>
      <c r="D235" s="14">
        <f>'Appendix A - Detail'!E1805</f>
        <v>15178.75</v>
      </c>
      <c r="E235" s="23">
        <f>'Appendix A - Detail'!F1805</f>
        <v>143.57898351407434</v>
      </c>
      <c r="F235" s="302">
        <f>'Appendix A - Detail'!G1805</f>
        <v>0.0287805694300722</v>
      </c>
      <c r="G235" s="1" t="s">
        <v>1997</v>
      </c>
      <c r="I235" s="305"/>
      <c r="J235" s="218"/>
    </row>
    <row r="236" spans="2:10" ht="12.75">
      <c r="B236" s="8">
        <f>IF(C236="","",MAX($B$7:B235)+1)</f>
        <v>174</v>
      </c>
      <c r="C236" s="180" t="s">
        <v>273</v>
      </c>
      <c r="D236" s="178">
        <f>SUM(D234:D235)</f>
        <v>527395.75</v>
      </c>
      <c r="E236" s="182">
        <f aca="true" t="shared" si="87" ref="E236:F236">SUM(E234:E235)</f>
        <v>4988.7471428571425</v>
      </c>
      <c r="F236" s="303">
        <f t="shared" si="87"/>
        <v>1</v>
      </c>
      <c r="G236" s="182" t="s">
        <v>503</v>
      </c>
      <c r="I236" s="305"/>
      <c r="J236" s="218"/>
    </row>
    <row r="237" spans="2:10" ht="12.75">
      <c r="B237" s="8" t="str">
        <f>IF(C237="","",MAX($B$7:B236)+1)</f>
        <v/>
      </c>
      <c r="C237" s="33"/>
      <c r="D237" s="246"/>
      <c r="E237" s="186"/>
      <c r="F237" s="304"/>
      <c r="G237" s="186"/>
      <c r="I237" s="305"/>
      <c r="J237" s="218"/>
    </row>
    <row r="238" spans="2:10" ht="12.75">
      <c r="B238" s="8">
        <f>IF(C238="","",MAX($B$7:B237)+1)</f>
        <v>175</v>
      </c>
      <c r="C238" s="22" t="s">
        <v>655</v>
      </c>
      <c r="D238" s="14">
        <f>'Appendix A - Detail'!E99</f>
        <v>4227630.87068094</v>
      </c>
      <c r="E238" s="23">
        <f>'Appendix A - Detail'!F99</f>
        <v>77601.62036604012</v>
      </c>
      <c r="F238" s="302">
        <f>'Appendix A - Detail'!G99</f>
        <v>0.36747871942989</v>
      </c>
      <c r="G238" s="1" t="s">
        <v>1995</v>
      </c>
      <c r="I238" s="210"/>
      <c r="J238" s="218"/>
    </row>
    <row r="239" spans="2:10" ht="12.75">
      <c r="B239" s="8">
        <f>IF(C239="","",MAX($B$7:B238)+1)</f>
        <v>176</v>
      </c>
      <c r="C239" s="1" t="s">
        <v>655</v>
      </c>
      <c r="D239" s="14">
        <f>'Appendix A - Detail'!E1375</f>
        <v>7276792.779319057</v>
      </c>
      <c r="E239" s="23">
        <f>'Appendix A - Detail'!F1375</f>
        <v>133571.4796339599</v>
      </c>
      <c r="F239" s="302">
        <f>'Appendix A - Detail'!G1375</f>
        <v>0.6325212805701099</v>
      </c>
      <c r="G239" s="1" t="s">
        <v>514</v>
      </c>
      <c r="I239" s="305"/>
      <c r="J239" s="218"/>
    </row>
    <row r="240" spans="2:10" ht="12.75">
      <c r="B240" s="8">
        <f>IF(C240="","",MAX($B$7:B239)+1)</f>
        <v>177</v>
      </c>
      <c r="C240" s="180" t="str">
        <f>C239</f>
        <v>NORTH BONNEVILLE SUBSTATION</v>
      </c>
      <c r="D240" s="178">
        <f>SUM(D238:D239)</f>
        <v>11504423.649999999</v>
      </c>
      <c r="E240" s="182">
        <f aca="true" t="shared" si="88" ref="E240">SUM(E238:E239)</f>
        <v>211173.10000000003</v>
      </c>
      <c r="F240" s="303">
        <f aca="true" t="shared" si="89" ref="F240">SUM(F238:F239)</f>
        <v>1</v>
      </c>
      <c r="G240" s="182" t="s">
        <v>503</v>
      </c>
      <c r="I240" s="305"/>
      <c r="J240" s="218"/>
    </row>
    <row r="241" spans="2:10" ht="12.75">
      <c r="B241" s="8" t="str">
        <f>IF(C241="","",MAX($B$7:B240)+1)</f>
        <v/>
      </c>
      <c r="C241" s="33"/>
      <c r="D241" s="246"/>
      <c r="E241" s="186"/>
      <c r="F241" s="304"/>
      <c r="G241" s="186"/>
      <c r="I241" s="305"/>
      <c r="J241" s="218"/>
    </row>
    <row r="242" spans="2:10" ht="12.75">
      <c r="B242" s="8">
        <f>IF(C242="","",MAX($B$7:B241)+1)</f>
        <v>178</v>
      </c>
      <c r="C242" s="1" t="s">
        <v>274</v>
      </c>
      <c r="D242" s="14">
        <f>'Appendix A - Detail'!E1377</f>
        <v>121780.62000000001</v>
      </c>
      <c r="E242" s="23">
        <f>'Appendix A - Detail'!F1377</f>
        <v>4661.367663757206</v>
      </c>
      <c r="F242" s="302">
        <f>'Appendix A - Detail'!G1377</f>
        <v>0.651896941924083</v>
      </c>
      <c r="G242" s="1" t="s">
        <v>514</v>
      </c>
      <c r="I242" s="210"/>
      <c r="J242" s="218"/>
    </row>
    <row r="243" spans="2:10" ht="12.75">
      <c r="B243" s="8">
        <f>IF(C243="","",MAX($B$7:B242)+1)</f>
        <v>179</v>
      </c>
      <c r="C243" s="1" t="s">
        <v>274</v>
      </c>
      <c r="D243" s="14">
        <f>'Appendix A - Detail'!E1806</f>
        <v>65029</v>
      </c>
      <c r="E243" s="23">
        <f>'Appendix A - Detail'!F1806</f>
        <v>2489.0994790999366</v>
      </c>
      <c r="F243" s="302">
        <f>'Appendix A - Detail'!G1806</f>
        <v>0.34810305807591707</v>
      </c>
      <c r="G243" s="1" t="s">
        <v>1997</v>
      </c>
      <c r="I243" s="305"/>
      <c r="J243" s="218"/>
    </row>
    <row r="244" spans="2:10" ht="12.75">
      <c r="B244" s="8">
        <f>IF(C244="","",MAX($B$7:B243)+1)</f>
        <v>180</v>
      </c>
      <c r="C244" s="180" t="s">
        <v>274</v>
      </c>
      <c r="D244" s="178">
        <f>SUM(D242:D243)</f>
        <v>186809.62</v>
      </c>
      <c r="E244" s="182">
        <f aca="true" t="shared" si="90" ref="E244:F244">SUM(E242:E243)</f>
        <v>7150.467142857143</v>
      </c>
      <c r="F244" s="303">
        <f t="shared" si="90"/>
        <v>1</v>
      </c>
      <c r="G244" s="182" t="s">
        <v>503</v>
      </c>
      <c r="I244" s="305"/>
      <c r="J244" s="218"/>
    </row>
    <row r="245" spans="2:10" ht="12.75">
      <c r="B245" s="8" t="str">
        <f>IF(C245="","",MAX($B$7:B244)+1)</f>
        <v/>
      </c>
      <c r="C245" s="33"/>
      <c r="D245" s="246"/>
      <c r="E245" s="186"/>
      <c r="F245" s="304"/>
      <c r="G245" s="186"/>
      <c r="I245" s="305"/>
      <c r="J245" s="218"/>
    </row>
    <row r="246" spans="2:10" ht="12.75">
      <c r="B246" s="8">
        <f>IF(C246="","",MAX($B$7:B245)+1)</f>
        <v>181</v>
      </c>
      <c r="C246" s="1" t="s">
        <v>30</v>
      </c>
      <c r="D246" s="14">
        <f>'Appendix A - Detail'!E1412</f>
        <v>1071794.7</v>
      </c>
      <c r="E246" s="23">
        <f>'Appendix A - Detail'!F1412</f>
        <v>16701.023970505492</v>
      </c>
      <c r="F246" s="302">
        <f>'Appendix A - Detail'!G1412</f>
        <v>0.8688019835824957</v>
      </c>
      <c r="G246" s="1" t="s">
        <v>514</v>
      </c>
      <c r="I246" s="210"/>
      <c r="J246" s="218"/>
    </row>
    <row r="247" spans="2:10" ht="12.75">
      <c r="B247" s="8">
        <f>IF(C247="","",MAX($B$7:B246)+1)</f>
        <v>182</v>
      </c>
      <c r="C247" s="1" t="s">
        <v>30</v>
      </c>
      <c r="D247" s="14">
        <f>'Appendix A - Detail'!E1807</f>
        <v>161852</v>
      </c>
      <c r="E247" s="23">
        <f>'Appendix A - Detail'!F1807</f>
        <v>2522.026029494506</v>
      </c>
      <c r="F247" s="302">
        <f>'Appendix A - Detail'!G1807</f>
        <v>0.1311980164175043</v>
      </c>
      <c r="G247" s="1" t="s">
        <v>1997</v>
      </c>
      <c r="I247" s="305"/>
      <c r="J247" s="218"/>
    </row>
    <row r="248" spans="2:10" ht="12.75">
      <c r="B248" s="8">
        <f>IF(C248="","",MAX($B$7:B247)+1)</f>
        <v>183</v>
      </c>
      <c r="C248" s="180" t="str">
        <f>C247</f>
        <v>PARKDALE SUBSTATION</v>
      </c>
      <c r="D248" s="178">
        <f>SUM(D246:D247)</f>
        <v>1233646.7</v>
      </c>
      <c r="E248" s="182">
        <f aca="true" t="shared" si="91" ref="E248">SUM(E246:E247)</f>
        <v>19223.05</v>
      </c>
      <c r="F248" s="303">
        <f aca="true" t="shared" si="92" ref="F248">SUM(F246:F247)</f>
        <v>1</v>
      </c>
      <c r="G248" s="182" t="s">
        <v>503</v>
      </c>
      <c r="I248" s="305"/>
      <c r="J248" s="218"/>
    </row>
    <row r="249" spans="2:10" ht="12.75">
      <c r="B249" s="8" t="str">
        <f>IF(C249="","",MAX($B$7:B248)+1)</f>
        <v/>
      </c>
      <c r="C249" s="33"/>
      <c r="D249" s="246"/>
      <c r="E249" s="186"/>
      <c r="F249" s="304"/>
      <c r="G249" s="186"/>
      <c r="I249" s="305"/>
      <c r="J249" s="218"/>
    </row>
    <row r="250" spans="2:10" ht="12.75">
      <c r="B250" s="8">
        <f>IF(C250="","",MAX($B$7:B249)+1)</f>
        <v>184</v>
      </c>
      <c r="C250" s="1" t="s">
        <v>52</v>
      </c>
      <c r="D250" s="14">
        <f>'Appendix A - Detail'!E1441</f>
        <v>296513.94</v>
      </c>
      <c r="E250" s="23">
        <f>'Appendix A - Detail'!F1441</f>
        <v>14238.422031306056</v>
      </c>
      <c r="F250" s="302">
        <f>'Appendix A - Detail'!G1441</f>
        <v>0.6294575734016515</v>
      </c>
      <c r="G250" s="1" t="s">
        <v>514</v>
      </c>
      <c r="I250" s="210"/>
      <c r="J250" s="218"/>
    </row>
    <row r="251" spans="2:10" ht="12.75">
      <c r="B251" s="8">
        <f>IF(C251="","",MAX($B$7:B250)+1)</f>
        <v>185</v>
      </c>
      <c r="C251" s="1" t="s">
        <v>52</v>
      </c>
      <c r="D251" s="14">
        <f>'Appendix A - Detail'!E1808</f>
        <v>174548.68999999997</v>
      </c>
      <c r="E251" s="23">
        <f>'Appendix A - Detail'!F1808</f>
        <v>8381.723682979662</v>
      </c>
      <c r="F251" s="302">
        <f>'Appendix A - Detail'!G1808</f>
        <v>0.37054242659834846</v>
      </c>
      <c r="G251" s="1" t="s">
        <v>1997</v>
      </c>
      <c r="I251" s="305"/>
      <c r="J251" s="218"/>
    </row>
    <row r="252" spans="2:10" ht="12.75">
      <c r="B252" s="8">
        <f>IF(C252="","",MAX($B$7:B251)+1)</f>
        <v>186</v>
      </c>
      <c r="C252" s="180" t="str">
        <f>C251</f>
        <v>PORT ORFORD SUBSTATION</v>
      </c>
      <c r="D252" s="178">
        <f>SUM(D250:D251)</f>
        <v>471062.63</v>
      </c>
      <c r="E252" s="182">
        <f aca="true" t="shared" si="93" ref="E252">SUM(E250:E251)</f>
        <v>22620.145714285718</v>
      </c>
      <c r="F252" s="303">
        <f aca="true" t="shared" si="94" ref="F252">SUM(F250:F251)</f>
        <v>1</v>
      </c>
      <c r="G252" s="182" t="s">
        <v>503</v>
      </c>
      <c r="I252" s="305"/>
      <c r="J252" s="218"/>
    </row>
    <row r="253" spans="2:10" ht="12.75">
      <c r="B253" s="8" t="str">
        <f>IF(C253="","",MAX($B$7:B252)+1)</f>
        <v/>
      </c>
      <c r="C253" s="33"/>
      <c r="D253" s="246"/>
      <c r="E253" s="186"/>
      <c r="F253" s="304"/>
      <c r="G253" s="186"/>
      <c r="I253" s="305"/>
      <c r="J253" s="218"/>
    </row>
    <row r="254" spans="2:10" ht="12.75">
      <c r="B254" s="8">
        <f>IF(C254="","",MAX($B$7:B253)+1)</f>
        <v>187</v>
      </c>
      <c r="C254" s="1" t="s">
        <v>1894</v>
      </c>
      <c r="D254" s="14">
        <f>'Appendix A - Detail'!E1446</f>
        <v>1003683.1099999999</v>
      </c>
      <c r="E254" s="23">
        <f>'Appendix A - Detail'!F1446</f>
        <v>18975.86393753815</v>
      </c>
      <c r="F254" s="302">
        <f>'Appendix A - Detail'!G1446</f>
        <v>0.8949860596241239</v>
      </c>
      <c r="G254" s="1" t="s">
        <v>514</v>
      </c>
      <c r="I254" s="210"/>
      <c r="J254" s="218"/>
    </row>
    <row r="255" spans="2:10" ht="12.75">
      <c r="B255" s="8">
        <f>IF(C255="","",MAX($B$7:B254)+1)</f>
        <v>188</v>
      </c>
      <c r="C255" s="1" t="s">
        <v>1894</v>
      </c>
      <c r="D255" s="14">
        <f>'Appendix A - Detail'!E1809</f>
        <v>117767.99999999997</v>
      </c>
      <c r="E255" s="23">
        <f>'Appendix A - Detail'!F1809</f>
        <v>2226.5489196047074</v>
      </c>
      <c r="F255" s="302">
        <f>'Appendix A - Detail'!G1809</f>
        <v>0.10501394037587602</v>
      </c>
      <c r="G255" s="1" t="s">
        <v>1997</v>
      </c>
      <c r="I255" s="305"/>
      <c r="J255" s="218"/>
    </row>
    <row r="256" spans="2:10" ht="12.75">
      <c r="B256" s="8">
        <f>IF(C256="","",MAX($B$7:B255)+1)</f>
        <v>189</v>
      </c>
      <c r="C256" s="180" t="str">
        <f>C255</f>
        <v>POTLATCH SUBSTATION(BPA)</v>
      </c>
      <c r="D256" s="178">
        <f>SUM(D254:D255)</f>
        <v>1121451.1099999999</v>
      </c>
      <c r="E256" s="182">
        <f aca="true" t="shared" si="95" ref="E256">SUM(E254:E255)</f>
        <v>21202.41285714286</v>
      </c>
      <c r="F256" s="303">
        <f aca="true" t="shared" si="96" ref="F256">SUM(F254:F255)</f>
        <v>1</v>
      </c>
      <c r="G256" s="182" t="s">
        <v>503</v>
      </c>
      <c r="I256" s="305"/>
      <c r="J256" s="218"/>
    </row>
    <row r="257" spans="2:10" ht="12.75">
      <c r="B257" s="8" t="str">
        <f>IF(C257="","",MAX($B$7:B256)+1)</f>
        <v/>
      </c>
      <c r="C257" s="33"/>
      <c r="D257" s="246"/>
      <c r="E257" s="186"/>
      <c r="F257" s="304"/>
      <c r="G257" s="186"/>
      <c r="I257" s="305"/>
      <c r="J257" s="218"/>
    </row>
    <row r="258" spans="2:10" ht="12.75">
      <c r="B258" s="8">
        <f>IF(C258="","",MAX($B$7:B257)+1)</f>
        <v>190</v>
      </c>
      <c r="C258" s="1" t="s">
        <v>1904</v>
      </c>
      <c r="D258" s="14">
        <f>'Appendix A - Detail'!E1470</f>
        <v>3417463.6076242565</v>
      </c>
      <c r="E258" s="23">
        <f>'Appendix A - Detail'!F1470</f>
        <v>62256.26670103132</v>
      </c>
      <c r="F258" s="302">
        <f>'Appendix A - Detail'!G1470</f>
        <v>0.9437708792369894</v>
      </c>
      <c r="G258" s="1" t="s">
        <v>514</v>
      </c>
      <c r="I258" s="210"/>
      <c r="J258" s="218"/>
    </row>
    <row r="259" spans="2:10" ht="12.75">
      <c r="B259" s="8">
        <f>IF(C259="","",MAX($B$7:B258)+1)</f>
        <v>191</v>
      </c>
      <c r="C259" s="1" t="s">
        <v>1904</v>
      </c>
      <c r="D259" s="14">
        <f>'Appendix A - Detail'!E1810</f>
        <v>203609.7723757426</v>
      </c>
      <c r="E259" s="23">
        <f>'Appendix A - Detail'!F1810</f>
        <v>3709.1790132543856</v>
      </c>
      <c r="F259" s="302">
        <f>'Appendix A - Detail'!G1810</f>
        <v>0.05622912076301051</v>
      </c>
      <c r="G259" s="1" t="s">
        <v>1997</v>
      </c>
      <c r="I259" s="305"/>
      <c r="J259" s="218"/>
    </row>
    <row r="260" spans="2:10" ht="12.75">
      <c r="B260" s="8">
        <f>IF(C260="","",MAX($B$7:B259)+1)</f>
        <v>192</v>
      </c>
      <c r="C260" s="180" t="str">
        <f>C259</f>
        <v>REEDSPORT SUBSTATION (BPA)</v>
      </c>
      <c r="D260" s="178">
        <f>SUM(D258:D259)</f>
        <v>3621073.379999999</v>
      </c>
      <c r="E260" s="182">
        <f aca="true" t="shared" si="97" ref="E260">SUM(E258:E259)</f>
        <v>65965.44571428571</v>
      </c>
      <c r="F260" s="303">
        <f aca="true" t="shared" si="98" ref="F260">SUM(F258:F259)</f>
        <v>1</v>
      </c>
      <c r="G260" s="182" t="s">
        <v>503</v>
      </c>
      <c r="I260" s="305"/>
      <c r="J260" s="218"/>
    </row>
    <row r="261" spans="2:10" ht="12.75">
      <c r="B261" s="8" t="str">
        <f>IF(C261="","",MAX($B$7:B260)+1)</f>
        <v/>
      </c>
      <c r="C261" s="33"/>
      <c r="D261" s="246"/>
      <c r="E261" s="186"/>
      <c r="F261" s="304"/>
      <c r="G261" s="186"/>
      <c r="I261" s="305"/>
      <c r="J261" s="218"/>
    </row>
    <row r="262" spans="2:10" ht="12.75">
      <c r="B262" s="8">
        <f>IF(C262="","",MAX($B$7:B261)+1)</f>
        <v>193</v>
      </c>
      <c r="C262" s="1" t="s">
        <v>276</v>
      </c>
      <c r="D262" s="14">
        <f>'Appendix A - Detail'!E1476</f>
        <v>383144.92</v>
      </c>
      <c r="E262" s="23">
        <f>'Appendix A - Detail'!F1476</f>
        <v>11092.003484852301</v>
      </c>
      <c r="F262" s="302">
        <f>'Appendix A - Detail'!G1476</f>
        <v>0.7224630768201225</v>
      </c>
      <c r="G262" s="1" t="s">
        <v>514</v>
      </c>
      <c r="I262" s="210"/>
      <c r="J262" s="218"/>
    </row>
    <row r="263" spans="2:10" ht="12.75">
      <c r="B263" s="8">
        <f>IF(C263="","",MAX($B$7:B262)+1)</f>
        <v>194</v>
      </c>
      <c r="C263" s="1" t="s">
        <v>276</v>
      </c>
      <c r="D263" s="14">
        <f>'Appendix A - Detail'!E1811</f>
        <v>116044.04079379114</v>
      </c>
      <c r="E263" s="23">
        <f>'Appendix A - Detail'!F1811</f>
        <v>3359.462275739096</v>
      </c>
      <c r="F263" s="302">
        <f>'Appendix A - Detail'!G1811</f>
        <v>0.2188141624284674</v>
      </c>
      <c r="G263" s="1" t="s">
        <v>1997</v>
      </c>
      <c r="I263" s="305"/>
      <c r="J263" s="218"/>
    </row>
    <row r="264" spans="2:10" ht="12.75">
      <c r="B264" s="8">
        <f>IF(C264="","",MAX($B$7:B263)+1)</f>
        <v>195</v>
      </c>
      <c r="C264" s="1" t="s">
        <v>276</v>
      </c>
      <c r="D264" s="14">
        <f>'Appendix A - Detail'!E1897</f>
        <v>31142.52920620887</v>
      </c>
      <c r="E264" s="23">
        <f>'Appendix A - Detail'!F1897</f>
        <v>901.5728108371719</v>
      </c>
      <c r="F264" s="302">
        <f>'Appendix A - Detail'!G1897</f>
        <v>0.05872276075141016</v>
      </c>
      <c r="G264" s="1" t="s">
        <v>531</v>
      </c>
      <c r="I264" s="305"/>
      <c r="J264" s="218"/>
    </row>
    <row r="265" spans="2:10" ht="12.75">
      <c r="B265" s="8">
        <f>IF(C265="","",MAX($B$7:B264)+1)</f>
        <v>196</v>
      </c>
      <c r="C265" s="180" t="str">
        <f>C264</f>
        <v>RINGOLD SUBSTATION</v>
      </c>
      <c r="D265" s="178">
        <f>SUM(D262:D264)</f>
        <v>530331.49</v>
      </c>
      <c r="E265" s="182">
        <f aca="true" t="shared" si="99" ref="E265">SUM(E262:E264)</f>
        <v>15353.038571428568</v>
      </c>
      <c r="F265" s="303">
        <f aca="true" t="shared" si="100" ref="F265">SUM(F262:F264)</f>
        <v>1</v>
      </c>
      <c r="G265" s="182" t="s">
        <v>503</v>
      </c>
      <c r="I265" s="305"/>
      <c r="J265" s="218"/>
    </row>
    <row r="266" spans="2:10" ht="12.75">
      <c r="B266" s="8" t="str">
        <f>IF(C266="","",MAX($B$7:B265)+1)</f>
        <v/>
      </c>
      <c r="C266" s="33"/>
      <c r="D266" s="246"/>
      <c r="E266" s="186"/>
      <c r="F266" s="304"/>
      <c r="G266" s="186"/>
      <c r="I266" s="305"/>
      <c r="J266" s="218"/>
    </row>
    <row r="267" spans="2:10" ht="12.75">
      <c r="B267" s="8">
        <f>IF(C267="","",MAX($B$7:B266)+1)</f>
        <v>197</v>
      </c>
      <c r="C267" s="22" t="s">
        <v>658</v>
      </c>
      <c r="D267" s="14">
        <f>'Appendix A - Detail'!E102</f>
        <v>213563.42672787103</v>
      </c>
      <c r="E267" s="23">
        <f>'Appendix A - Detail'!F102</f>
        <v>504.61000655474817</v>
      </c>
      <c r="F267" s="302">
        <f>'Appendix A - Detail'!G102</f>
        <v>0.008653958470209904</v>
      </c>
      <c r="G267" s="1" t="s">
        <v>1995</v>
      </c>
      <c r="I267" s="210"/>
      <c r="J267" s="218"/>
    </row>
    <row r="268" spans="2:10" ht="12.75">
      <c r="B268" s="8">
        <f>IF(C268="","",MAX($B$7:B267)+1)</f>
        <v>198</v>
      </c>
      <c r="C268" s="1" t="s">
        <v>658</v>
      </c>
      <c r="D268" s="14">
        <f>'Appendix A - Detail'!E1497</f>
        <v>24464556.703272127</v>
      </c>
      <c r="E268" s="23">
        <f>'Appendix A - Detail'!F1497</f>
        <v>57805.12285058811</v>
      </c>
      <c r="F268" s="302">
        <f>'Appendix A - Detail'!G1497</f>
        <v>0.9913460415297901</v>
      </c>
      <c r="G268" s="1" t="s">
        <v>514</v>
      </c>
      <c r="I268" s="305"/>
      <c r="J268" s="218"/>
    </row>
    <row r="269" spans="2:10" ht="12.75">
      <c r="B269" s="8">
        <f>IF(C269="","",MAX($B$7:B268)+1)</f>
        <v>199</v>
      </c>
      <c r="C269" s="180" t="str">
        <f>C268</f>
        <v>SACAJAWEA SUBSTATION</v>
      </c>
      <c r="D269" s="178">
        <f>SUM(D267:D268)</f>
        <v>24678120.13</v>
      </c>
      <c r="E269" s="182">
        <f aca="true" t="shared" si="101" ref="E269">SUM(E267:E268)</f>
        <v>58309.73285714286</v>
      </c>
      <c r="F269" s="303">
        <f aca="true" t="shared" si="102" ref="F269">SUM(F267:F268)</f>
        <v>1</v>
      </c>
      <c r="G269" s="182" t="s">
        <v>503</v>
      </c>
      <c r="I269" s="305"/>
      <c r="J269" s="218"/>
    </row>
    <row r="270" spans="2:10" ht="12.75">
      <c r="B270" s="8" t="str">
        <f>IF(C270="","",MAX($B$7:B269)+1)</f>
        <v/>
      </c>
      <c r="C270" s="33"/>
      <c r="D270" s="246"/>
      <c r="E270" s="186"/>
      <c r="F270" s="304"/>
      <c r="G270" s="186"/>
      <c r="I270" s="305"/>
      <c r="J270" s="218"/>
    </row>
    <row r="271" spans="2:10" ht="12.75">
      <c r="B271" s="8">
        <f>IF(C271="","",MAX($B$7:B270)+1)</f>
        <v>200</v>
      </c>
      <c r="C271" s="1" t="s">
        <v>1911</v>
      </c>
      <c r="D271" s="14">
        <f>'Appendix A - Detail'!E1507</f>
        <v>1106304.8200000003</v>
      </c>
      <c r="E271" s="23">
        <f>'Appendix A - Detail'!F1507</f>
        <v>26474.669920078722</v>
      </c>
      <c r="F271" s="302">
        <f>'Appendix A - Detail'!G1507</f>
        <v>0.8481000739928252</v>
      </c>
      <c r="G271" s="1" t="s">
        <v>514</v>
      </c>
      <c r="I271" s="210"/>
      <c r="J271" s="218"/>
    </row>
    <row r="272" spans="2:10" ht="12.75">
      <c r="B272" s="8">
        <f>IF(C272="","",MAX($B$7:B271)+1)</f>
        <v>201</v>
      </c>
      <c r="C272" s="1" t="s">
        <v>1911</v>
      </c>
      <c r="D272" s="14">
        <f>'Appendix A - Detail'!E1812</f>
        <v>198145.98000000007</v>
      </c>
      <c r="E272" s="23">
        <f>'Appendix A - Detail'!F1812</f>
        <v>4741.77579420699</v>
      </c>
      <c r="F272" s="302">
        <f>'Appendix A - Detail'!G1812</f>
        <v>0.15189992600717483</v>
      </c>
      <c r="G272" s="1" t="s">
        <v>1997</v>
      </c>
      <c r="I272" s="305"/>
      <c r="J272" s="218"/>
    </row>
    <row r="273" spans="2:10" ht="12.75">
      <c r="B273" s="8">
        <f>IF(C273="","",MAX($B$7:B272)+1)</f>
        <v>202</v>
      </c>
      <c r="C273" s="180" t="str">
        <f>C272</f>
        <v>SANDPOINT SUBSTATION(BPA)</v>
      </c>
      <c r="D273" s="178">
        <f>SUM(D271:D272)</f>
        <v>1304450.8000000003</v>
      </c>
      <c r="E273" s="182">
        <f aca="true" t="shared" si="103" ref="E273">SUM(E271:E272)</f>
        <v>31216.445714285714</v>
      </c>
      <c r="F273" s="303">
        <f aca="true" t="shared" si="104" ref="F273">SUM(F271:F272)</f>
        <v>1</v>
      </c>
      <c r="G273" s="182" t="s">
        <v>503</v>
      </c>
      <c r="I273" s="305"/>
      <c r="J273" s="218"/>
    </row>
    <row r="274" spans="2:10" ht="12.75">
      <c r="B274" s="8" t="str">
        <f>IF(C274="","",MAX($B$7:B273)+1)</f>
        <v/>
      </c>
      <c r="C274" s="33"/>
      <c r="D274" s="246"/>
      <c r="E274" s="186"/>
      <c r="F274" s="304"/>
      <c r="G274" s="186"/>
      <c r="I274" s="305"/>
      <c r="J274" s="218"/>
    </row>
    <row r="275" spans="2:10" ht="12.75">
      <c r="B275" s="8">
        <f>IF(C275="","",MAX($B$7:B274)+1)</f>
        <v>203</v>
      </c>
      <c r="C275" s="22" t="s">
        <v>659</v>
      </c>
      <c r="D275" s="14">
        <f>'Appendix A - Detail'!E103</f>
        <v>1234040.1781731194</v>
      </c>
      <c r="E275" s="23">
        <f>'Appendix A - Detail'!F103</f>
        <v>17539.111039498686</v>
      </c>
      <c r="F275" s="302">
        <f>'Appendix A - Detail'!G103</f>
        <v>0.050598613325984976</v>
      </c>
      <c r="G275" s="1" t="s">
        <v>1995</v>
      </c>
      <c r="I275" s="210"/>
      <c r="J275" s="218"/>
    </row>
    <row r="276" spans="2:10" ht="12.75">
      <c r="B276" s="8">
        <f>IF(C276="","",MAX($B$7:B275)+1)</f>
        <v>204</v>
      </c>
      <c r="C276" s="1" t="s">
        <v>659</v>
      </c>
      <c r="D276" s="14">
        <f>'Appendix A - Detail'!E1508</f>
        <v>23154774.00182688</v>
      </c>
      <c r="E276" s="23">
        <f>'Appendix A - Detail'!F1508</f>
        <v>329093.13610335835</v>
      </c>
      <c r="F276" s="302">
        <f>'Appendix A - Detail'!G1508</f>
        <v>0.949401386674015</v>
      </c>
      <c r="G276" s="1" t="s">
        <v>514</v>
      </c>
      <c r="I276" s="305"/>
      <c r="J276" s="218"/>
    </row>
    <row r="277" spans="2:10" ht="12.75">
      <c r="B277" s="8">
        <f>IF(C277="","",MAX($B$7:B276)+1)</f>
        <v>205</v>
      </c>
      <c r="C277" s="180" t="str">
        <f>C276</f>
        <v>SANTIAM SUBSTATION</v>
      </c>
      <c r="D277" s="178">
        <f>SUM(D275:D276)</f>
        <v>24388814.18</v>
      </c>
      <c r="E277" s="182">
        <f aca="true" t="shared" si="105" ref="E277">SUM(E275:E276)</f>
        <v>346632.24714285706</v>
      </c>
      <c r="F277" s="303">
        <f aca="true" t="shared" si="106" ref="F277">SUM(F275:F276)</f>
        <v>1</v>
      </c>
      <c r="G277" s="182" t="s">
        <v>503</v>
      </c>
      <c r="I277" s="305"/>
      <c r="J277" s="218"/>
    </row>
    <row r="278" spans="2:10" ht="12.75">
      <c r="B278" s="8" t="str">
        <f>IF(C278="","",MAX($B$7:B277)+1)</f>
        <v/>
      </c>
      <c r="C278" s="33"/>
      <c r="D278" s="246"/>
      <c r="E278" s="186"/>
      <c r="F278" s="304"/>
      <c r="G278" s="186"/>
      <c r="I278" s="305"/>
      <c r="J278" s="218"/>
    </row>
    <row r="279" spans="2:10" ht="12.75">
      <c r="B279" s="8">
        <f>IF(C279="","",MAX($B$7:B278)+1)</f>
        <v>206</v>
      </c>
      <c r="C279" s="1" t="s">
        <v>101</v>
      </c>
      <c r="D279" s="14">
        <f>'Appendix A - Detail'!E1518</f>
        <v>1346337.6600000001</v>
      </c>
      <c r="E279" s="23">
        <f>'Appendix A - Detail'!F1518</f>
        <v>23175.042179298314</v>
      </c>
      <c r="F279" s="302">
        <f>'Appendix A - Detail'!G1518</f>
        <v>0.9077165996435065</v>
      </c>
      <c r="G279" s="1" t="s">
        <v>514</v>
      </c>
      <c r="I279" s="210"/>
      <c r="J279" s="218"/>
    </row>
    <row r="280" spans="2:10" ht="12.75">
      <c r="B280" s="8">
        <f>IF(C280="","",MAX($B$7:B279)+1)</f>
        <v>207</v>
      </c>
      <c r="C280" s="1" t="s">
        <v>101</v>
      </c>
      <c r="D280" s="14">
        <f>'Appendix A - Detail'!E1813</f>
        <v>136876.00000000006</v>
      </c>
      <c r="E280" s="23">
        <f>'Appendix A - Detail'!F1813</f>
        <v>2356.1006778445444</v>
      </c>
      <c r="F280" s="302">
        <f>'Appendix A - Detail'!G1813</f>
        <v>0.09228340035649352</v>
      </c>
      <c r="G280" s="1" t="s">
        <v>1997</v>
      </c>
      <c r="I280" s="305"/>
      <c r="J280" s="218"/>
    </row>
    <row r="281" spans="2:10" ht="12.75">
      <c r="B281" s="8">
        <f>IF(C281="","",MAX($B$7:B280)+1)</f>
        <v>208</v>
      </c>
      <c r="C281" s="180" t="str">
        <f>C280</f>
        <v>SCOOTENEY SUBSTATION</v>
      </c>
      <c r="D281" s="178">
        <f>SUM(D279:D280)</f>
        <v>1483213.6600000001</v>
      </c>
      <c r="E281" s="182">
        <f aca="true" t="shared" si="107" ref="E281">SUM(E279:E280)</f>
        <v>25531.14285714286</v>
      </c>
      <c r="F281" s="303">
        <f aca="true" t="shared" si="108" ref="F281">SUM(F279:F280)</f>
        <v>1</v>
      </c>
      <c r="G281" s="182" t="s">
        <v>503</v>
      </c>
      <c r="I281" s="305"/>
      <c r="J281" s="218"/>
    </row>
    <row r="282" spans="2:10" ht="12.75">
      <c r="B282" s="8" t="str">
        <f>IF(C282="","",MAX($B$7:B281)+1)</f>
        <v/>
      </c>
      <c r="C282" s="33"/>
      <c r="D282" s="246"/>
      <c r="E282" s="186"/>
      <c r="F282" s="304"/>
      <c r="G282" s="186"/>
      <c r="I282" s="305"/>
      <c r="J282" s="218"/>
    </row>
    <row r="283" spans="2:10" ht="12.75">
      <c r="B283" s="8">
        <f>IF(C283="","",MAX($B$7:B282)+1)</f>
        <v>209</v>
      </c>
      <c r="C283" s="1" t="s">
        <v>277</v>
      </c>
      <c r="D283" s="14">
        <f>'Appendix A - Detail'!E1520</f>
        <v>233059.78999999995</v>
      </c>
      <c r="E283" s="23">
        <f>'Appendix A - Detail'!F1520</f>
        <v>3831.604578340683</v>
      </c>
      <c r="F283" s="302">
        <f>'Appendix A - Detail'!G1520</f>
        <v>0.4120439752764198</v>
      </c>
      <c r="G283" s="1" t="s">
        <v>514</v>
      </c>
      <c r="I283" s="210"/>
      <c r="J283" s="218"/>
    </row>
    <row r="284" spans="2:10" ht="12.75">
      <c r="B284" s="8">
        <f>IF(C284="","",MAX($B$7:B283)+1)</f>
        <v>210</v>
      </c>
      <c r="C284" s="1" t="s">
        <v>277</v>
      </c>
      <c r="D284" s="14">
        <f>'Appendix A - Detail'!E1814</f>
        <v>332558.94000000006</v>
      </c>
      <c r="E284" s="23">
        <f>'Appendix A - Detail'!F1814</f>
        <v>5467.413993087889</v>
      </c>
      <c r="F284" s="302">
        <f>'Appendix A - Detail'!G1814</f>
        <v>0.5879560247235802</v>
      </c>
      <c r="G284" s="1" t="s">
        <v>1997</v>
      </c>
      <c r="I284" s="305"/>
      <c r="J284" s="218"/>
    </row>
    <row r="285" spans="2:10" ht="12.75">
      <c r="B285" s="8">
        <f>IF(C285="","",MAX($B$7:B284)+1)</f>
        <v>211</v>
      </c>
      <c r="C285" s="180" t="s">
        <v>277</v>
      </c>
      <c r="D285" s="178">
        <f>SUM(D283:D284)</f>
        <v>565618.73</v>
      </c>
      <c r="E285" s="182">
        <f aca="true" t="shared" si="109" ref="E285:F285">SUM(E283:E284)</f>
        <v>9299.018571428573</v>
      </c>
      <c r="F285" s="303">
        <f t="shared" si="109"/>
        <v>1</v>
      </c>
      <c r="G285" s="182" t="s">
        <v>503</v>
      </c>
      <c r="I285" s="305"/>
      <c r="J285" s="218"/>
    </row>
    <row r="286" spans="2:9" ht="12.75">
      <c r="B286" s="8" t="str">
        <f>IF(C286="","",MAX($B$7:B285)+1)</f>
        <v/>
      </c>
      <c r="C286" s="33"/>
      <c r="D286" s="246"/>
      <c r="E286" s="186"/>
      <c r="F286" s="304"/>
      <c r="G286" s="186"/>
      <c r="I286" s="305"/>
    </row>
    <row r="287" spans="2:9" ht="12.75">
      <c r="B287" s="8">
        <f>IF(C287="","",MAX($B$7:B286)+1)</f>
        <v>212</v>
      </c>
      <c r="C287" s="1" t="s">
        <v>113</v>
      </c>
      <c r="D287" s="14">
        <f>'Appendix A - Detail'!E1535</f>
        <v>68796242.24665166</v>
      </c>
      <c r="E287" s="23">
        <f>'Appendix A - Detail'!F1535</f>
        <v>247577.10278804202</v>
      </c>
      <c r="F287" s="302">
        <f>'Appendix A - Detail'!G1535</f>
        <v>0.9441296797584946</v>
      </c>
      <c r="G287" s="1" t="s">
        <v>514</v>
      </c>
      <c r="I287" s="210"/>
    </row>
    <row r="288" spans="2:9" ht="12.75">
      <c r="B288" s="8">
        <f>IF(C288="","",MAX($B$7:B287)+1)</f>
        <v>213</v>
      </c>
      <c r="C288" s="1" t="s">
        <v>113</v>
      </c>
      <c r="D288" s="14">
        <f>'Appendix A - Detail'!E1754</f>
        <v>4071123.0333483554</v>
      </c>
      <c r="E288" s="23">
        <f>'Appendix A - Detail'!F1754</f>
        <v>14650.754354815168</v>
      </c>
      <c r="F288" s="302">
        <f>'Appendix A - Detail'!G1754</f>
        <v>0.055870320241505435</v>
      </c>
      <c r="G288" s="23" t="s">
        <v>1996</v>
      </c>
      <c r="I288" s="305"/>
    </row>
    <row r="289" spans="2:9" ht="12.75">
      <c r="B289" s="8">
        <f>IF(C289="","",MAX($B$7:B288)+1)</f>
        <v>214</v>
      </c>
      <c r="C289" s="180" t="str">
        <f>C288</f>
        <v>SLATT SUBSTATION</v>
      </c>
      <c r="D289" s="178">
        <f>SUM(D287:D288)</f>
        <v>72867365.28000002</v>
      </c>
      <c r="E289" s="182">
        <f aca="true" t="shared" si="110" ref="E289">SUM(E287:E288)</f>
        <v>262227.85714285716</v>
      </c>
      <c r="F289" s="303">
        <f aca="true" t="shared" si="111" ref="F289">SUM(F287:F288)</f>
        <v>1</v>
      </c>
      <c r="G289" s="182" t="s">
        <v>503</v>
      </c>
      <c r="I289" s="305"/>
    </row>
    <row r="290" spans="2:9" ht="12.75">
      <c r="B290" s="8" t="str">
        <f>IF(C290="","",MAX($B$7:B289)+1)</f>
        <v/>
      </c>
      <c r="C290" s="33"/>
      <c r="D290" s="246"/>
      <c r="E290" s="186"/>
      <c r="F290" s="304"/>
      <c r="G290" s="186"/>
      <c r="I290" s="305"/>
    </row>
    <row r="291" spans="2:9" ht="12.75">
      <c r="B291" s="8">
        <f>IF(C291="","",MAX($B$7:B290)+1)</f>
        <v>215</v>
      </c>
      <c r="C291" s="1" t="s">
        <v>278</v>
      </c>
      <c r="D291" s="14">
        <f>'Appendix A - Detail'!E1562</f>
        <v>35971.99999999999</v>
      </c>
      <c r="E291" s="23">
        <f>'Appendix A - Detail'!F1562</f>
        <v>5308.852380542471</v>
      </c>
      <c r="F291" s="302">
        <f>'Appendix A - Detail'!G1562</f>
        <v>0.2538119059882732</v>
      </c>
      <c r="G291" s="1" t="s">
        <v>514</v>
      </c>
      <c r="I291" s="210"/>
    </row>
    <row r="292" spans="2:9" ht="12.75">
      <c r="B292" s="8">
        <f>IF(C292="","",MAX($B$7:B291)+1)</f>
        <v>216</v>
      </c>
      <c r="C292" s="1" t="s">
        <v>278</v>
      </c>
      <c r="D292" s="14">
        <f>'Appendix A - Detail'!E1815</f>
        <v>105755</v>
      </c>
      <c r="E292" s="23">
        <f>'Appendix A - Detail'!F1815</f>
        <v>15607.630476600389</v>
      </c>
      <c r="F292" s="302">
        <f>'Appendix A - Detail'!G1815</f>
        <v>0.7461880940117268</v>
      </c>
      <c r="G292" s="1" t="s">
        <v>1997</v>
      </c>
      <c r="I292" s="305"/>
    </row>
    <row r="293" spans="2:9" ht="12.75">
      <c r="B293" s="8">
        <f>IF(C293="","",MAX($B$7:B292)+1)</f>
        <v>217</v>
      </c>
      <c r="C293" s="180" t="s">
        <v>278</v>
      </c>
      <c r="D293" s="178">
        <f>SUM(D291:D292)</f>
        <v>141727</v>
      </c>
      <c r="E293" s="182">
        <f aca="true" t="shared" si="112" ref="E293:F293">SUM(E291:E292)</f>
        <v>20916.48285714286</v>
      </c>
      <c r="F293" s="303">
        <f t="shared" si="112"/>
        <v>1</v>
      </c>
      <c r="G293" s="182" t="s">
        <v>503</v>
      </c>
      <c r="I293" s="305"/>
    </row>
    <row r="294" spans="2:9" ht="12.75">
      <c r="B294" s="8" t="str">
        <f>IF(C294="","",MAX($B$7:B293)+1)</f>
        <v/>
      </c>
      <c r="C294" s="33"/>
      <c r="D294" s="246"/>
      <c r="E294" s="186"/>
      <c r="F294" s="304"/>
      <c r="G294" s="186"/>
      <c r="I294" s="305"/>
    </row>
    <row r="295" spans="2:9" ht="12.75">
      <c r="B295" s="8">
        <f>IF(C295="","",MAX($B$7:B294)+1)</f>
        <v>218</v>
      </c>
      <c r="C295" s="1" t="s">
        <v>279</v>
      </c>
      <c r="D295" s="14">
        <f>'Appendix A - Detail'!E1563</f>
        <v>754304.9400000001</v>
      </c>
      <c r="E295" s="23">
        <f>'Appendix A - Detail'!F1563</f>
        <v>8246.89940161161</v>
      </c>
      <c r="F295" s="302">
        <f>'Appendix A - Detail'!G1563</f>
        <v>0.6850498650007419</v>
      </c>
      <c r="G295" s="1" t="s">
        <v>514</v>
      </c>
      <c r="I295" s="210"/>
    </row>
    <row r="296" spans="2:9" ht="12.75">
      <c r="B296" s="8">
        <f>IF(C296="","",MAX($B$7:B295)+1)</f>
        <v>219</v>
      </c>
      <c r="C296" s="1" t="s">
        <v>279</v>
      </c>
      <c r="D296" s="14">
        <f>'Appendix A - Detail'!E1816</f>
        <v>346790</v>
      </c>
      <c r="E296" s="23">
        <f>'Appendix A - Detail'!F1816</f>
        <v>3791.4934555312475</v>
      </c>
      <c r="F296" s="302">
        <f>'Appendix A - Detail'!G1816</f>
        <v>0.3149501349992581</v>
      </c>
      <c r="G296" s="1" t="s">
        <v>1997</v>
      </c>
      <c r="I296" s="305"/>
    </row>
    <row r="297" spans="2:9" ht="12.75">
      <c r="B297" s="8">
        <f>IF(C297="","",MAX($B$7:B296)+1)</f>
        <v>220</v>
      </c>
      <c r="C297" s="180" t="s">
        <v>279</v>
      </c>
      <c r="D297" s="178">
        <f>SUM(D295:D296)</f>
        <v>1101094.94</v>
      </c>
      <c r="E297" s="182">
        <f aca="true" t="shared" si="113" ref="E297:F297">SUM(E295:E296)</f>
        <v>12038.392857142859</v>
      </c>
      <c r="F297" s="303">
        <f t="shared" si="113"/>
        <v>1</v>
      </c>
      <c r="G297" s="182" t="s">
        <v>503</v>
      </c>
      <c r="I297" s="305"/>
    </row>
    <row r="298" spans="2:9" ht="12.75">
      <c r="B298" s="8" t="str">
        <f>IF(C298="","",MAX($B$7:B297)+1)</f>
        <v/>
      </c>
      <c r="C298" s="33"/>
      <c r="D298" s="246"/>
      <c r="E298" s="186"/>
      <c r="F298" s="304"/>
      <c r="G298" s="186"/>
      <c r="I298" s="305"/>
    </row>
    <row r="299" spans="2:9" ht="12.75">
      <c r="B299" s="8">
        <f>IF(C299="","",MAX($B$7:B298)+1)</f>
        <v>221</v>
      </c>
      <c r="C299" s="1" t="s">
        <v>138</v>
      </c>
      <c r="D299" s="14">
        <f>'Appendix A - Detail'!E1572</f>
        <v>2682772.9154</v>
      </c>
      <c r="E299" s="23">
        <f>'Appendix A - Detail'!F1572</f>
        <v>37380.248914285716</v>
      </c>
      <c r="F299" s="302">
        <f>'Appendix A - Detail'!G1572</f>
        <v>0.43000000000000005</v>
      </c>
      <c r="G299" s="1" t="s">
        <v>514</v>
      </c>
      <c r="I299" s="210"/>
    </row>
    <row r="300" spans="2:9" ht="12.75">
      <c r="B300" s="8">
        <f>IF(C300="","",MAX($B$7:B299)+1)</f>
        <v>222</v>
      </c>
      <c r="C300" s="1" t="s">
        <v>138</v>
      </c>
      <c r="D300" s="14">
        <f>'Appendix A - Detail'!E1755</f>
        <v>3556233.8645999986</v>
      </c>
      <c r="E300" s="23">
        <f>'Appendix A - Detail'!F1755</f>
        <v>49550.56251428571</v>
      </c>
      <c r="F300" s="302">
        <f>'Appendix A - Detail'!G1755</f>
        <v>0.57</v>
      </c>
      <c r="G300" s="23" t="s">
        <v>1996</v>
      </c>
      <c r="I300" s="305"/>
    </row>
    <row r="301" spans="2:9" ht="12.75">
      <c r="B301" s="8">
        <f>IF(C301="","",MAX($B$7:B300)+1)</f>
        <v>223</v>
      </c>
      <c r="C301" s="180" t="str">
        <f>C300</f>
        <v>SUMMER LAKE SUBSTATION</v>
      </c>
      <c r="D301" s="178">
        <f>SUM(D299:D300)</f>
        <v>6239006.779999998</v>
      </c>
      <c r="E301" s="182">
        <f aca="true" t="shared" si="114" ref="E301">SUM(E299:E300)</f>
        <v>86930.81142857143</v>
      </c>
      <c r="F301" s="303">
        <f aca="true" t="shared" si="115" ref="F301">SUM(F299:F300)</f>
        <v>1</v>
      </c>
      <c r="G301" s="182" t="s">
        <v>503</v>
      </c>
      <c r="I301" s="305"/>
    </row>
    <row r="302" spans="2:9" ht="12.75">
      <c r="B302" s="8" t="str">
        <f>IF(C302="","",MAX($B$7:B301)+1)</f>
        <v/>
      </c>
      <c r="C302" s="33"/>
      <c r="D302" s="246"/>
      <c r="E302" s="186"/>
      <c r="F302" s="304"/>
      <c r="G302" s="186"/>
      <c r="I302" s="305"/>
    </row>
    <row r="303" spans="2:9" ht="12.75">
      <c r="B303" s="8">
        <f>IF(C303="","",MAX($B$7:B302)+1)</f>
        <v>224</v>
      </c>
      <c r="C303" s="1" t="s">
        <v>280</v>
      </c>
      <c r="D303" s="14">
        <f>'Appendix A - Detail'!E1577</f>
        <v>604747.01</v>
      </c>
      <c r="E303" s="23">
        <f>'Appendix A - Detail'!F1577</f>
        <v>14034.567294914237</v>
      </c>
      <c r="F303" s="302">
        <f>'Appendix A - Detail'!G1577</f>
        <v>0.7956391287246012</v>
      </c>
      <c r="G303" s="1" t="s">
        <v>514</v>
      </c>
      <c r="I303" s="210"/>
    </row>
    <row r="304" spans="2:9" ht="12.75">
      <c r="B304" s="8">
        <f>IF(C304="","",MAX($B$7:B303)+1)</f>
        <v>225</v>
      </c>
      <c r="C304" s="1" t="s">
        <v>280</v>
      </c>
      <c r="D304" s="14">
        <f>'Appendix A - Detail'!E1817</f>
        <v>155330</v>
      </c>
      <c r="E304" s="23">
        <f>'Appendix A - Detail'!F1817</f>
        <v>3604.7955622286227</v>
      </c>
      <c r="F304" s="302">
        <f>'Appendix A - Detail'!G1817</f>
        <v>0.2043608712753988</v>
      </c>
      <c r="G304" s="1" t="s">
        <v>1997</v>
      </c>
      <c r="I304" s="305"/>
    </row>
    <row r="305" spans="2:9" ht="12.75">
      <c r="B305" s="8">
        <f>IF(C305="","",MAX($B$7:B304)+1)</f>
        <v>226</v>
      </c>
      <c r="C305" s="180" t="s">
        <v>280</v>
      </c>
      <c r="D305" s="178">
        <f>SUM(D303:D304)</f>
        <v>760077.01</v>
      </c>
      <c r="E305" s="182">
        <f aca="true" t="shared" si="116" ref="E305:F305">SUM(E303:E304)</f>
        <v>17639.36285714286</v>
      </c>
      <c r="F305" s="303">
        <f t="shared" si="116"/>
        <v>1</v>
      </c>
      <c r="G305" s="182" t="s">
        <v>503</v>
      </c>
      <c r="I305" s="305"/>
    </row>
    <row r="306" spans="2:9" ht="12.75">
      <c r="B306" s="8" t="str">
        <f>IF(C306="","",MAX($B$7:B305)+1)</f>
        <v/>
      </c>
      <c r="C306" s="33"/>
      <c r="D306" s="246"/>
      <c r="E306" s="186"/>
      <c r="F306" s="304"/>
      <c r="G306" s="186"/>
      <c r="I306" s="305"/>
    </row>
    <row r="307" spans="2:9" ht="12.75">
      <c r="B307" s="8">
        <f>IF(C307="","",MAX($B$7:B306)+1)</f>
        <v>227</v>
      </c>
      <c r="C307" s="1" t="s">
        <v>142</v>
      </c>
      <c r="D307" s="14">
        <f>'Appendix A - Detail'!E1578</f>
        <v>6903911.3158149915</v>
      </c>
      <c r="E307" s="23">
        <f>'Appendix A - Detail'!F1578</f>
        <v>63521.00298218252</v>
      </c>
      <c r="F307" s="302">
        <f>'Appendix A - Detail'!G1578</f>
        <v>0.976610823163527</v>
      </c>
      <c r="G307" s="1" t="s">
        <v>514</v>
      </c>
      <c r="I307" s="210"/>
    </row>
    <row r="308" spans="2:9" ht="12.75">
      <c r="B308" s="8">
        <f>IF(C308="","",MAX($B$7:B307)+1)</f>
        <v>228</v>
      </c>
      <c r="C308" s="1" t="s">
        <v>142</v>
      </c>
      <c r="D308" s="14">
        <f>'Appendix A - Detail'!E1818</f>
        <v>165344.06418500794</v>
      </c>
      <c r="E308" s="23">
        <f>'Appendix A - Detail'!F1818</f>
        <v>1521.285589246048</v>
      </c>
      <c r="F308" s="302">
        <f>'Appendix A - Detail'!G1818</f>
        <v>0.023389176836472972</v>
      </c>
      <c r="G308" s="1" t="s">
        <v>1997</v>
      </c>
      <c r="I308" s="305"/>
    </row>
    <row r="309" spans="2:9" ht="12.75">
      <c r="B309" s="8">
        <f>IF(C309="","",MAX($B$7:B308)+1)</f>
        <v>229</v>
      </c>
      <c r="C309" s="180" t="str">
        <f>C308</f>
        <v>SWAN VALLEY SUBSTATION</v>
      </c>
      <c r="D309" s="178">
        <f>SUM(D307:D308)</f>
        <v>7069255.379999999</v>
      </c>
      <c r="E309" s="182">
        <f aca="true" t="shared" si="117" ref="E309">SUM(E307:E308)</f>
        <v>65042.28857142857</v>
      </c>
      <c r="F309" s="303">
        <f aca="true" t="shared" si="118" ref="F309">SUM(F307:F308)</f>
        <v>1</v>
      </c>
      <c r="G309" s="182" t="s">
        <v>503</v>
      </c>
      <c r="I309" s="305"/>
    </row>
    <row r="310" spans="2:9" ht="12.75">
      <c r="B310" s="8" t="str">
        <f>IF(C310="","",MAX($B$7:B309)+1)</f>
        <v/>
      </c>
      <c r="C310" s="33"/>
      <c r="D310" s="246"/>
      <c r="E310" s="186"/>
      <c r="F310" s="304"/>
      <c r="G310" s="186"/>
      <c r="I310" s="305"/>
    </row>
    <row r="311" spans="2:9" ht="12.75">
      <c r="B311" s="8">
        <f>IF(C311="","",MAX($B$7:B310)+1)</f>
        <v>230</v>
      </c>
      <c r="C311" s="1" t="s">
        <v>144</v>
      </c>
      <c r="D311" s="14">
        <f>'Appendix A - Detail'!E1581</f>
        <v>19786021.313226957</v>
      </c>
      <c r="E311" s="23">
        <f>'Appendix A - Detail'!F1581</f>
        <v>353622.4289730378</v>
      </c>
      <c r="F311" s="302">
        <f>'Appendix A - Detail'!G1581</f>
        <v>0.9629254026313014</v>
      </c>
      <c r="G311" s="1" t="s">
        <v>514</v>
      </c>
      <c r="I311" s="210"/>
    </row>
    <row r="312" spans="2:9" ht="12.75">
      <c r="B312" s="8">
        <f>IF(C312="","",MAX($B$7:B311)+1)</f>
        <v>231</v>
      </c>
      <c r="C312" s="1" t="s">
        <v>144</v>
      </c>
      <c r="D312" s="14">
        <f>'Appendix A - Detail'!E1899</f>
        <v>761802.2867730416</v>
      </c>
      <c r="E312" s="23">
        <f>'Appendix A - Detail'!F1899</f>
        <v>13615.186741247986</v>
      </c>
      <c r="F312" s="302">
        <f>'Appendix A - Detail'!G1899</f>
        <v>0.03707459736869854</v>
      </c>
      <c r="G312" s="1" t="s">
        <v>531</v>
      </c>
      <c r="I312" s="305"/>
    </row>
    <row r="313" spans="2:9" ht="12.75">
      <c r="B313" s="8">
        <f>IF(C313="","",MAX($B$7:B312)+1)</f>
        <v>232</v>
      </c>
      <c r="C313" s="180" t="str">
        <f>C312</f>
        <v>TACOMA SUBSTATION</v>
      </c>
      <c r="D313" s="178">
        <f>SUM(D311:D312)</f>
        <v>20547823.599999998</v>
      </c>
      <c r="E313" s="182">
        <f aca="true" t="shared" si="119" ref="E313">SUM(E311:E312)</f>
        <v>367237.6157142858</v>
      </c>
      <c r="F313" s="303">
        <f aca="true" t="shared" si="120" ref="F313">SUM(F311:F312)</f>
        <v>1</v>
      </c>
      <c r="G313" s="182" t="s">
        <v>503</v>
      </c>
      <c r="I313" s="305"/>
    </row>
    <row r="314" spans="2:9" ht="12.75">
      <c r="B314" s="8" t="str">
        <f>IF(C314="","",MAX($B$7:B313)+1)</f>
        <v/>
      </c>
      <c r="C314" s="33"/>
      <c r="D314" s="246"/>
      <c r="E314" s="186"/>
      <c r="F314" s="304"/>
      <c r="G314" s="186"/>
      <c r="I314" s="305"/>
    </row>
    <row r="315" spans="2:9" ht="12.75">
      <c r="B315" s="8">
        <f>IF(C315="","",MAX($B$7:B314)+1)</f>
        <v>233</v>
      </c>
      <c r="C315" s="1" t="s">
        <v>166</v>
      </c>
      <c r="D315" s="14">
        <f>'Appendix A - Detail'!E1607</f>
        <v>5693994.3746759575</v>
      </c>
      <c r="E315" s="23">
        <f>'Appendix A - Detail'!F1607</f>
        <v>82943.5713818878</v>
      </c>
      <c r="F315" s="302">
        <f>'Appendix A - Detail'!G1607</f>
        <v>0.8128886113105134</v>
      </c>
      <c r="G315" s="1" t="s">
        <v>514</v>
      </c>
      <c r="I315" s="210"/>
    </row>
    <row r="316" spans="2:9" ht="12.75">
      <c r="B316" s="8">
        <f>IF(C316="","",MAX($B$7:B315)+1)</f>
        <v>234</v>
      </c>
      <c r="C316" s="1" t="s">
        <v>166</v>
      </c>
      <c r="D316" s="14">
        <f>'Appendix A - Detail'!E1835</f>
        <v>1295709.28693329</v>
      </c>
      <c r="E316" s="23">
        <f>'Appendix A - Detail'!F1835</f>
        <v>18874.404971122298</v>
      </c>
      <c r="F316" s="302">
        <f>'Appendix A - Detail'!G1835</f>
        <v>0.18497863777346613</v>
      </c>
      <c r="G316" s="1" t="s">
        <v>515</v>
      </c>
      <c r="I316" s="305"/>
    </row>
    <row r="317" spans="2:9" ht="12.75">
      <c r="B317" s="8">
        <f>IF(C317="","",MAX($B$7:B316)+1)</f>
        <v>235</v>
      </c>
      <c r="C317" s="1" t="s">
        <v>166</v>
      </c>
      <c r="D317" s="14">
        <f>'Appendix A - Detail'!E1900</f>
        <v>14939.158390751547</v>
      </c>
      <c r="E317" s="23">
        <f>'Appendix A - Detail'!F1900</f>
        <v>217.61650413276814</v>
      </c>
      <c r="F317" s="302">
        <f>'Appendix A - Detail'!G1900</f>
        <v>0.0021327509160205186</v>
      </c>
      <c r="G317" s="1" t="s">
        <v>531</v>
      </c>
      <c r="I317" s="305"/>
    </row>
    <row r="318" spans="2:9" ht="12.75">
      <c r="B318" s="8">
        <f>IF(C318="","",MAX($B$7:B317)+1)</f>
        <v>236</v>
      </c>
      <c r="C318" s="180" t="str">
        <f>C316</f>
        <v>TRENTWOOD SUBSTATION</v>
      </c>
      <c r="D318" s="178">
        <f>SUM(D315:D317)</f>
        <v>7004642.819999998</v>
      </c>
      <c r="E318" s="182">
        <f>SUM(E315:E317)</f>
        <v>102035.59285714287</v>
      </c>
      <c r="F318" s="303">
        <f aca="true" t="shared" si="121" ref="F318">SUM(F315:F316)</f>
        <v>0.9978672490839795</v>
      </c>
      <c r="G318" s="182" t="s">
        <v>503</v>
      </c>
      <c r="I318" s="305"/>
    </row>
    <row r="319" spans="2:9" ht="12.75">
      <c r="B319" s="8" t="str">
        <f>IF(C319="","",MAX($B$7:B318)+1)</f>
        <v/>
      </c>
      <c r="C319" s="33"/>
      <c r="D319" s="246"/>
      <c r="E319" s="186"/>
      <c r="F319" s="304"/>
      <c r="G319" s="186"/>
      <c r="I319" s="305"/>
    </row>
    <row r="320" spans="2:9" ht="12.75">
      <c r="B320" s="8">
        <f>IF(C320="","",MAX($B$7:B319)+1)</f>
        <v>237</v>
      </c>
      <c r="C320" s="1" t="s">
        <v>168</v>
      </c>
      <c r="D320" s="14">
        <f>'Appendix A - Detail'!E1610</f>
        <v>684801.01</v>
      </c>
      <c r="E320" s="23">
        <f>'Appendix A - Detail'!F1610</f>
        <v>21085.379590917866</v>
      </c>
      <c r="F320" s="302">
        <f>'Appendix A - Detail'!G1610</f>
        <v>0.6306979545808438</v>
      </c>
      <c r="G320" s="1" t="s">
        <v>514</v>
      </c>
      <c r="I320" s="210"/>
    </row>
    <row r="321" spans="2:9" ht="12.75">
      <c r="B321" s="8">
        <f>IF(C321="","",MAX($B$7:B320)+1)</f>
        <v>238</v>
      </c>
      <c r="C321" s="1" t="s">
        <v>168</v>
      </c>
      <c r="D321" s="14">
        <f>'Appendix A - Detail'!E1819</f>
        <v>400981.81999999995</v>
      </c>
      <c r="E321" s="23">
        <f>'Appendix A - Detail'!F1819</f>
        <v>12346.438980510704</v>
      </c>
      <c r="F321" s="302">
        <f>'Appendix A - Detail'!G1819</f>
        <v>0.3693020454191562</v>
      </c>
      <c r="G321" s="1" t="s">
        <v>1997</v>
      </c>
      <c r="I321" s="305"/>
    </row>
    <row r="322" spans="2:9" ht="12.75">
      <c r="B322" s="8">
        <f>IF(C322="","",MAX($B$7:B321)+1)</f>
        <v>239</v>
      </c>
      <c r="C322" s="180" t="str">
        <f>C321</f>
        <v>TROY SUBSTATION</v>
      </c>
      <c r="D322" s="178">
        <f>SUM(D320:D321)</f>
        <v>1085782.83</v>
      </c>
      <c r="E322" s="182">
        <f aca="true" t="shared" si="122" ref="E322:F322">SUM(E320:E321)</f>
        <v>33431.81857142857</v>
      </c>
      <c r="F322" s="303">
        <f t="shared" si="122"/>
        <v>1</v>
      </c>
      <c r="G322" s="182" t="s">
        <v>503</v>
      </c>
      <c r="I322" s="305"/>
    </row>
    <row r="323" spans="2:9" ht="12.75">
      <c r="B323" s="8" t="str">
        <f>IF(C323="","",MAX($B$7:B322)+1)</f>
        <v/>
      </c>
      <c r="C323" s="33"/>
      <c r="D323" s="246"/>
      <c r="E323" s="186"/>
      <c r="F323" s="304"/>
      <c r="G323" s="186"/>
      <c r="I323" s="305"/>
    </row>
    <row r="324" spans="2:9" ht="12.75">
      <c r="B324" s="8">
        <f>IF(C324="","",MAX($B$7:B323)+1)</f>
        <v>240</v>
      </c>
      <c r="C324" s="1" t="s">
        <v>281</v>
      </c>
      <c r="D324" s="14">
        <f>'Appendix A - Detail'!E1614</f>
        <v>809064.3500000001</v>
      </c>
      <c r="E324" s="23">
        <f>'Appendix A - Detail'!F1614</f>
        <v>10053.035160295589</v>
      </c>
      <c r="F324" s="302">
        <f>'Appendix A - Detail'!G1614</f>
        <v>0.8261840905857082</v>
      </c>
      <c r="G324" s="1" t="s">
        <v>514</v>
      </c>
      <c r="I324" s="210"/>
    </row>
    <row r="325" spans="2:9" ht="12.75">
      <c r="B325" s="8">
        <f>IF(C325="","",MAX($B$7:B324)+1)</f>
        <v>241</v>
      </c>
      <c r="C325" s="1" t="s">
        <v>281</v>
      </c>
      <c r="D325" s="14">
        <f>'Appendix A - Detail'!E1820</f>
        <v>170214.18999999997</v>
      </c>
      <c r="E325" s="23">
        <f>'Appendix A - Detail'!F1820</f>
        <v>2114.9976968472697</v>
      </c>
      <c r="F325" s="302">
        <f>'Appendix A - Detail'!G1820</f>
        <v>0.17381590941429184</v>
      </c>
      <c r="G325" s="1" t="s">
        <v>1997</v>
      </c>
      <c r="I325" s="305"/>
    </row>
    <row r="326" spans="2:9" ht="12.75">
      <c r="B326" s="8">
        <f>IF(C326="","",MAX($B$7:B325)+1)</f>
        <v>242</v>
      </c>
      <c r="C326" s="180" t="s">
        <v>281</v>
      </c>
      <c r="D326" s="178">
        <f>SUM(D324:D325)</f>
        <v>979278.54</v>
      </c>
      <c r="E326" s="182">
        <f aca="true" t="shared" si="123" ref="E326:F326">SUM(E324:E325)</f>
        <v>12168.032857142858</v>
      </c>
      <c r="F326" s="303">
        <f t="shared" si="123"/>
        <v>1</v>
      </c>
      <c r="G326" s="182" t="s">
        <v>503</v>
      </c>
      <c r="I326" s="305"/>
    </row>
    <row r="327" spans="2:10" ht="12.75">
      <c r="B327" s="8" t="str">
        <f>IF(C327="","",MAX($B$7:B326)+1)</f>
        <v/>
      </c>
      <c r="C327" s="33"/>
      <c r="D327" s="246"/>
      <c r="E327" s="186"/>
      <c r="F327" s="304"/>
      <c r="G327" s="186"/>
      <c r="I327" s="305"/>
      <c r="J327" s="218"/>
    </row>
    <row r="328" spans="2:10" ht="12.75">
      <c r="B328" s="8">
        <f>IF(C328="","",MAX($B$7:B327)+1)</f>
        <v>243</v>
      </c>
      <c r="C328" s="1" t="s">
        <v>282</v>
      </c>
      <c r="D328" s="14">
        <f>'Appendix A - Detail'!E1617</f>
        <v>1074630.84</v>
      </c>
      <c r="E328" s="23">
        <f>'Appendix A - Detail'!F1617</f>
        <v>13425.979637433988</v>
      </c>
      <c r="F328" s="302">
        <f>'Appendix A - Detail'!G1617</f>
        <v>0.7080757270594397</v>
      </c>
      <c r="G328" s="1" t="s">
        <v>514</v>
      </c>
      <c r="I328" s="210"/>
      <c r="J328" s="218"/>
    </row>
    <row r="329" spans="2:10" ht="12.75">
      <c r="B329" s="8">
        <f>IF(C329="","",MAX($B$7:B328)+1)</f>
        <v>244</v>
      </c>
      <c r="C329" s="1" t="s">
        <v>282</v>
      </c>
      <c r="D329" s="14">
        <f>'Appendix A - Detail'!E1821</f>
        <v>443047.00000000006</v>
      </c>
      <c r="E329" s="23">
        <f>'Appendix A - Detail'!F1821</f>
        <v>5535.240362566011</v>
      </c>
      <c r="F329" s="302">
        <f>'Appendix A - Detail'!G1821</f>
        <v>0.29192427294056034</v>
      </c>
      <c r="G329" s="1" t="s">
        <v>1997</v>
      </c>
      <c r="I329" s="305"/>
      <c r="J329" s="218"/>
    </row>
    <row r="330" spans="2:10" ht="12.75">
      <c r="B330" s="8">
        <f>IF(C330="","",MAX($B$7:B329)+1)</f>
        <v>245</v>
      </c>
      <c r="C330" s="180" t="s">
        <v>282</v>
      </c>
      <c r="D330" s="178">
        <f>SUM(D328:D329)</f>
        <v>1517677.84</v>
      </c>
      <c r="E330" s="182">
        <f aca="true" t="shared" si="124" ref="E330">SUM(E328:E329)</f>
        <v>18961.219999999998</v>
      </c>
      <c r="F330" s="303">
        <f aca="true" t="shared" si="125" ref="F330">SUM(F328:F329)</f>
        <v>1</v>
      </c>
      <c r="G330" s="182" t="s">
        <v>503</v>
      </c>
      <c r="I330" s="305"/>
      <c r="J330" s="218"/>
    </row>
    <row r="331" spans="2:10" ht="12.75">
      <c r="B331" s="8" t="str">
        <f>IF(C331="","",MAX($B$7:B330)+1)</f>
        <v/>
      </c>
      <c r="C331" s="33"/>
      <c r="D331" s="246"/>
      <c r="E331" s="186"/>
      <c r="F331" s="304"/>
      <c r="G331" s="186"/>
      <c r="I331" s="305"/>
      <c r="J331" s="218"/>
    </row>
    <row r="332" spans="2:10" ht="12.75">
      <c r="B332" s="8">
        <f>IF(C332="","",MAX($B$7:B331)+1)</f>
        <v>246</v>
      </c>
      <c r="C332" s="1" t="s">
        <v>180</v>
      </c>
      <c r="D332" s="14">
        <f>'Appendix A - Detail'!E1628</f>
        <v>3785886.981894628</v>
      </c>
      <c r="E332" s="23">
        <f>'Appendix A - Detail'!F1628</f>
        <v>116413.57914698565</v>
      </c>
      <c r="F332" s="302">
        <f>'Appendix A - Detail'!G1628</f>
        <v>0.9225626757483502</v>
      </c>
      <c r="G332" s="1" t="s">
        <v>514</v>
      </c>
      <c r="I332" s="210"/>
      <c r="J332" s="218"/>
    </row>
    <row r="333" spans="2:7" ht="12.75">
      <c r="B333" s="8">
        <f>IF(C333="","",MAX($B$7:B332)+1)</f>
        <v>247</v>
      </c>
      <c r="C333" s="1" t="s">
        <v>180</v>
      </c>
      <c r="D333" s="14">
        <f>'Appendix A - Detail'!E1901</f>
        <v>317776.7381053714</v>
      </c>
      <c r="E333" s="23">
        <f>'Appendix A - Detail'!F1901</f>
        <v>9771.429424442924</v>
      </c>
      <c r="F333" s="302">
        <f>'Appendix A - Detail'!G1901</f>
        <v>0.0774373242516498</v>
      </c>
      <c r="G333" s="1" t="s">
        <v>531</v>
      </c>
    </row>
    <row r="334" spans="2:7" ht="12.75">
      <c r="B334" s="8">
        <f>IF(C334="","",MAX($B$7:B333)+1)</f>
        <v>248</v>
      </c>
      <c r="C334" s="180" t="str">
        <f>C333</f>
        <v>VALHALLA SUBSTATION</v>
      </c>
      <c r="D334" s="178">
        <f>SUM(D332:D333)</f>
        <v>4103663.7199999997</v>
      </c>
      <c r="E334" s="182">
        <f aca="true" t="shared" si="126" ref="E334">SUM(E332:E333)</f>
        <v>126185.00857142857</v>
      </c>
      <c r="F334" s="303">
        <f aca="true" t="shared" si="127" ref="F334">SUM(F332:F333)</f>
        <v>1</v>
      </c>
      <c r="G334" s="182" t="s">
        <v>503</v>
      </c>
    </row>
    <row r="335" spans="2:7" ht="12.75">
      <c r="B335" s="8" t="str">
        <f>IF(C335="","",MAX($B$7:B334)+1)</f>
        <v/>
      </c>
      <c r="C335" s="33"/>
      <c r="D335" s="246"/>
      <c r="E335" s="186"/>
      <c r="F335" s="304"/>
      <c r="G335" s="186"/>
    </row>
    <row r="336" spans="2:9" ht="12.75">
      <c r="B336" s="8">
        <f>IF(C336="","",MAX($B$7:B335)+1)</f>
        <v>249</v>
      </c>
      <c r="C336" s="1" t="s">
        <v>190</v>
      </c>
      <c r="D336" s="14">
        <f>'Appendix A - Detail'!E1646</f>
        <v>213496.81999999998</v>
      </c>
      <c r="E336" s="23">
        <f>'Appendix A - Detail'!F1646</f>
        <v>10319.601530443932</v>
      </c>
      <c r="F336" s="302">
        <f>'Appendix A - Detail'!G1646</f>
        <v>0.6008219761044897</v>
      </c>
      <c r="G336" s="1" t="s">
        <v>514</v>
      </c>
      <c r="I336" s="210"/>
    </row>
    <row r="337" spans="2:7" ht="12.75">
      <c r="B337" s="8">
        <f>IF(C337="","",MAX($B$7:B336)+1)</f>
        <v>250</v>
      </c>
      <c r="C337" s="1" t="s">
        <v>190</v>
      </c>
      <c r="D337" s="14">
        <f>'Appendix A - Detail'!E1822</f>
        <v>141844.40999999997</v>
      </c>
      <c r="E337" s="23">
        <f>'Appendix A - Detail'!F1822</f>
        <v>6856.204183841785</v>
      </c>
      <c r="F337" s="302">
        <f>'Appendix A - Detail'!G1822</f>
        <v>0.3991780238955102</v>
      </c>
      <c r="G337" s="1" t="s">
        <v>1997</v>
      </c>
    </row>
    <row r="338" spans="2:7" ht="12.75">
      <c r="B338" s="8">
        <f>IF(C338="","",MAX($B$7:B337)+1)</f>
        <v>251</v>
      </c>
      <c r="C338" s="180" t="str">
        <f>C337</f>
        <v>WALTON SUBSTATION</v>
      </c>
      <c r="D338" s="178">
        <f>SUM(D336:D337)</f>
        <v>355341.23</v>
      </c>
      <c r="E338" s="182">
        <f aca="true" t="shared" si="128" ref="E338">SUM(E336:E337)</f>
        <v>17175.805714285718</v>
      </c>
      <c r="F338" s="303">
        <f aca="true" t="shared" si="129" ref="F338">SUM(F336:F337)</f>
        <v>1</v>
      </c>
      <c r="G338" s="182" t="s">
        <v>503</v>
      </c>
    </row>
    <row r="339" spans="2:7" ht="12.75">
      <c r="B339" s="8" t="str">
        <f>IF(C339="","",MAX($B$7:B338)+1)</f>
        <v/>
      </c>
      <c r="C339" s="33"/>
      <c r="D339" s="246"/>
      <c r="E339" s="186"/>
      <c r="F339" s="304"/>
      <c r="G339" s="186"/>
    </row>
    <row r="340" spans="2:9" ht="12.75">
      <c r="B340" s="8">
        <f>IF(C340="","",MAX($B$7:B339)+1)</f>
        <v>252</v>
      </c>
      <c r="C340" s="1" t="s">
        <v>214</v>
      </c>
      <c r="D340" s="14">
        <f>'Appendix A - Detail'!E1681</f>
        <v>1349024.1</v>
      </c>
      <c r="E340" s="23">
        <f>'Appendix A - Detail'!F1681</f>
        <v>15673.683052397866</v>
      </c>
      <c r="F340" s="302">
        <f>'Appendix A - Detail'!G1681</f>
        <v>0.8822690188214312</v>
      </c>
      <c r="G340" s="1" t="s">
        <v>514</v>
      </c>
      <c r="I340" s="210"/>
    </row>
    <row r="341" spans="2:7" ht="12.75">
      <c r="B341" s="8">
        <f>IF(C341="","",MAX($B$7:B340)+1)</f>
        <v>253</v>
      </c>
      <c r="C341" s="1" t="s">
        <v>214</v>
      </c>
      <c r="D341" s="14">
        <f>'Appendix A - Detail'!E1823</f>
        <v>180015.31000000003</v>
      </c>
      <c r="E341" s="23">
        <f>'Appendix A - Detail'!F1823</f>
        <v>2091.5140904592795</v>
      </c>
      <c r="F341" s="302">
        <f>'Appendix A - Detail'!G1823</f>
        <v>0.11773098117856884</v>
      </c>
      <c r="G341" s="1" t="s">
        <v>1997</v>
      </c>
    </row>
    <row r="342" spans="2:7" ht="12.75">
      <c r="B342" s="8">
        <f>IF(C342="","",MAX($B$7:B341)+1)</f>
        <v>254</v>
      </c>
      <c r="C342" s="180" t="str">
        <f>C341</f>
        <v>WINTHROP SUBSTATION</v>
      </c>
      <c r="D342" s="178">
        <f>SUM(D340:D341)</f>
        <v>1529039.4100000001</v>
      </c>
      <c r="E342" s="182">
        <f aca="true" t="shared" si="130" ref="E342:F342">SUM(E340:E341)</f>
        <v>17765.197142857145</v>
      </c>
      <c r="F342" s="303">
        <f t="shared" si="130"/>
        <v>1</v>
      </c>
      <c r="G342" s="182" t="s">
        <v>503</v>
      </c>
    </row>
    <row r="343" spans="2:7" ht="12.75">
      <c r="B343" s="8" t="str">
        <f>IF(C343="","",MAX($B$7:B342)+1)</f>
        <v/>
      </c>
      <c r="C343" s="33"/>
      <c r="D343" s="246"/>
      <c r="E343" s="186"/>
      <c r="F343" s="304"/>
      <c r="G343" s="186"/>
    </row>
    <row r="344" spans="2:9" ht="12.75">
      <c r="B344" s="8">
        <f>IF(C344="","",MAX($B$7:B343)+1)</f>
        <v>255</v>
      </c>
      <c r="C344" s="1" t="s">
        <v>283</v>
      </c>
      <c r="D344" s="14">
        <f>'Appendix A - Detail'!E1686</f>
        <v>392248.87000000017</v>
      </c>
      <c r="E344" s="23">
        <f>'Appendix A - Detail'!F1686</f>
        <v>2320.370016313376</v>
      </c>
      <c r="F344" s="302">
        <f>'Appendix A - Detail'!G1686</f>
        <v>0.194576635266562</v>
      </c>
      <c r="G344" s="1" t="s">
        <v>514</v>
      </c>
      <c r="I344" s="210"/>
    </row>
    <row r="345" spans="2:7" ht="12.75">
      <c r="B345" s="8">
        <f>IF(C345="","",MAX($B$7:B344)+1)</f>
        <v>256</v>
      </c>
      <c r="C345" s="1" t="s">
        <v>283</v>
      </c>
      <c r="D345" s="14">
        <f>'Appendix A - Detail'!E1824</f>
        <v>1623660.5399999998</v>
      </c>
      <c r="E345" s="23">
        <f>'Appendix A - Detail'!F1824</f>
        <v>9604.85426940091</v>
      </c>
      <c r="F345" s="302">
        <f>'Appendix A - Detail'!G1824</f>
        <v>0.805423364733438</v>
      </c>
      <c r="G345" s="1" t="s">
        <v>1997</v>
      </c>
    </row>
    <row r="346" spans="2:7" ht="12.75">
      <c r="B346" s="8">
        <f>IF(C346="","",MAX($B$7:B345)+1)</f>
        <v>257</v>
      </c>
      <c r="C346" s="180" t="s">
        <v>283</v>
      </c>
      <c r="D346" s="178">
        <f>SUM(D344:D345)</f>
        <v>2015909.41</v>
      </c>
      <c r="E346" s="182">
        <f aca="true" t="shared" si="131" ref="E346">SUM(E344:E345)</f>
        <v>11925.224285714286</v>
      </c>
      <c r="F346" s="303">
        <f aca="true" t="shared" si="132" ref="F346">SUM(F344:F345)</f>
        <v>1</v>
      </c>
      <c r="G346" s="182" t="s">
        <v>503</v>
      </c>
    </row>
  </sheetData>
  <mergeCells count="2">
    <mergeCell ref="C1:G1"/>
    <mergeCell ref="C2:G2"/>
  </mergeCells>
  <printOptions/>
  <pageMargins left="0.7" right="0.7" top="0.5" bottom="0.75" header="0.3" footer="0.3"/>
  <pageSetup fitToHeight="0" fitToWidth="1" horizontalDpi="600" verticalDpi="600" orientation="portrait" scale="85" r:id="rId1"/>
  <rowBreaks count="5" manualBreakCount="5">
    <brk id="54" min="1" max="16383" man="1"/>
    <brk id="159" min="1" max="16383" man="1"/>
    <brk id="216" min="1" max="16383" man="1"/>
    <brk id="273" min="1" max="16383" man="1"/>
    <brk id="330" min="1" max="16383" man="1"/>
  </rowBreaks>
  <colBreaks count="1" manualBreakCount="1">
    <brk id="2" min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4"/>
  <sheetViews>
    <sheetView view="pageBreakPreview" zoomScaleSheetLayoutView="100" workbookViewId="0" topLeftCell="A22">
      <selection activeCell="O53" sqref="O53"/>
    </sheetView>
  </sheetViews>
  <sheetFormatPr defaultColWidth="9.140625" defaultRowHeight="12.75"/>
  <cols>
    <col min="1" max="1" width="3.57421875" style="4" customWidth="1"/>
    <col min="2" max="2" width="3.8515625" style="3" customWidth="1"/>
    <col min="3" max="3" width="35.57421875" style="4" customWidth="1"/>
    <col min="4" max="11" width="14.7109375" style="4" customWidth="1"/>
    <col min="12" max="12" width="3.8515625" style="4" customWidth="1"/>
    <col min="13" max="13" width="9.140625" style="4" customWidth="1"/>
    <col min="14" max="14" width="9.57421875" style="4" bestFit="1" customWidth="1"/>
    <col min="15" max="16384" width="9.140625" style="4" customWidth="1"/>
  </cols>
  <sheetData>
    <row r="1" spans="1:12" ht="12.75">
      <c r="A1" s="37"/>
      <c r="B1" s="76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A2" s="37"/>
      <c r="B2" s="37"/>
      <c r="C2" s="309" t="s">
        <v>559</v>
      </c>
      <c r="D2" s="309"/>
      <c r="E2" s="309"/>
      <c r="F2" s="309"/>
      <c r="G2" s="309"/>
      <c r="H2" s="309"/>
      <c r="I2" s="309"/>
      <c r="J2" s="309"/>
      <c r="K2" s="309"/>
      <c r="L2" s="37"/>
    </row>
    <row r="3" spans="1:12" ht="15.75">
      <c r="A3" s="37"/>
      <c r="B3" s="37"/>
      <c r="C3" s="309" t="s">
        <v>2347</v>
      </c>
      <c r="D3" s="309"/>
      <c r="E3" s="309"/>
      <c r="F3" s="309"/>
      <c r="G3" s="309"/>
      <c r="H3" s="309"/>
      <c r="I3" s="309"/>
      <c r="J3" s="309"/>
      <c r="K3" s="309"/>
      <c r="L3" s="37"/>
    </row>
    <row r="4" spans="1:12" ht="15.75">
      <c r="A4" s="37"/>
      <c r="B4" s="37"/>
      <c r="C4" s="311" t="s">
        <v>540</v>
      </c>
      <c r="D4" s="309"/>
      <c r="E4" s="309"/>
      <c r="F4" s="309"/>
      <c r="G4" s="309"/>
      <c r="H4" s="309"/>
      <c r="I4" s="309"/>
      <c r="J4" s="309"/>
      <c r="K4" s="309"/>
      <c r="L4" s="37"/>
    </row>
    <row r="5" spans="1:12" ht="18" customHeight="1">
      <c r="A5" s="37"/>
      <c r="B5" s="76"/>
      <c r="C5" s="41" t="s">
        <v>517</v>
      </c>
      <c r="D5" s="41" t="s">
        <v>518</v>
      </c>
      <c r="E5" s="41" t="s">
        <v>519</v>
      </c>
      <c r="F5" s="41" t="s">
        <v>520</v>
      </c>
      <c r="G5" s="41" t="s">
        <v>524</v>
      </c>
      <c r="H5" s="41" t="s">
        <v>521</v>
      </c>
      <c r="I5" s="41" t="s">
        <v>522</v>
      </c>
      <c r="J5" s="41" t="s">
        <v>523</v>
      </c>
      <c r="K5" s="41" t="s">
        <v>558</v>
      </c>
      <c r="L5" s="37"/>
    </row>
    <row r="6" spans="1:12" ht="31.5">
      <c r="A6" s="37"/>
      <c r="B6" s="76"/>
      <c r="C6" s="49"/>
      <c r="D6" s="77" t="s">
        <v>2247</v>
      </c>
      <c r="E6" s="78" t="s">
        <v>514</v>
      </c>
      <c r="F6" s="77" t="s">
        <v>2248</v>
      </c>
      <c r="G6" s="77" t="s">
        <v>2249</v>
      </c>
      <c r="H6" s="77" t="s">
        <v>2250</v>
      </c>
      <c r="I6" s="78" t="s">
        <v>515</v>
      </c>
      <c r="J6" s="77" t="s">
        <v>2251</v>
      </c>
      <c r="K6" s="78" t="s">
        <v>2258</v>
      </c>
      <c r="L6" s="79"/>
    </row>
    <row r="7" spans="1:12" ht="7.5" customHeight="1">
      <c r="A7" s="37"/>
      <c r="B7" s="41"/>
      <c r="C7" s="80"/>
      <c r="D7" s="81"/>
      <c r="E7" s="81"/>
      <c r="F7" s="81"/>
      <c r="G7" s="81"/>
      <c r="H7" s="81"/>
      <c r="I7" s="81"/>
      <c r="J7" s="81"/>
      <c r="K7" s="81"/>
      <c r="L7" s="82"/>
    </row>
    <row r="8" spans="1:12" ht="15.75">
      <c r="A8" s="37"/>
      <c r="B8" s="41">
        <v>1</v>
      </c>
      <c r="C8" s="83" t="s">
        <v>569</v>
      </c>
      <c r="D8" s="232">
        <v>89355168.0824548</v>
      </c>
      <c r="E8" s="232">
        <v>2990837812.7503805</v>
      </c>
      <c r="F8" s="232">
        <v>754332823.7374294</v>
      </c>
      <c r="G8" s="232">
        <v>27307838.482948728</v>
      </c>
      <c r="H8" s="232">
        <v>12863041.26867833</v>
      </c>
      <c r="I8" s="232">
        <v>7974455.2688420415</v>
      </c>
      <c r="J8" s="85">
        <f>SUM(D8:I8)</f>
        <v>3882671139.590734</v>
      </c>
      <c r="K8" s="232">
        <v>21629732.183268692</v>
      </c>
      <c r="L8" s="82"/>
    </row>
    <row r="9" spans="1:12" ht="13.5" customHeight="1">
      <c r="A9" s="37"/>
      <c r="B9" s="41">
        <v>2</v>
      </c>
      <c r="C9" s="65" t="s">
        <v>567</v>
      </c>
      <c r="D9" s="84"/>
      <c r="E9" s="84"/>
      <c r="F9" s="84"/>
      <c r="G9" s="84"/>
      <c r="H9" s="84"/>
      <c r="I9" s="84"/>
      <c r="J9" s="85"/>
      <c r="K9" s="232">
        <v>122306266.162</v>
      </c>
      <c r="L9" s="82"/>
    </row>
    <row r="10" spans="1:12" ht="13.5" customHeight="1">
      <c r="A10" s="37"/>
      <c r="B10" s="41">
        <v>3</v>
      </c>
      <c r="C10" s="65" t="s">
        <v>561</v>
      </c>
      <c r="D10" s="84"/>
      <c r="E10" s="84"/>
      <c r="F10" s="84"/>
      <c r="G10" s="84"/>
      <c r="H10" s="84"/>
      <c r="I10" s="84"/>
      <c r="J10" s="85"/>
      <c r="K10" s="116">
        <f>'T1 - Summary'!D11</f>
        <v>13093810.35</v>
      </c>
      <c r="L10" s="82"/>
    </row>
    <row r="11" spans="1:12" ht="13.5" customHeight="1">
      <c r="A11" s="37"/>
      <c r="B11" s="41">
        <v>4</v>
      </c>
      <c r="C11" s="86" t="s">
        <v>560</v>
      </c>
      <c r="D11" s="84">
        <f>-$K11*D8/$J8</f>
        <v>3613858.7187686684</v>
      </c>
      <c r="E11" s="84">
        <f aca="true" t="shared" si="0" ref="E11:I11">-$K11*E8/$J8</f>
        <v>120960718.19883081</v>
      </c>
      <c r="F11" s="84">
        <f t="shared" si="0"/>
        <v>30508053.539794844</v>
      </c>
      <c r="G11" s="84">
        <f t="shared" si="0"/>
        <v>1104431.5881233097</v>
      </c>
      <c r="H11" s="84">
        <f t="shared" si="0"/>
        <v>520229.7173880188</v>
      </c>
      <c r="I11" s="84">
        <f t="shared" si="0"/>
        <v>322516.93236302224</v>
      </c>
      <c r="J11" s="85">
        <f>SUM(D11:I11)</f>
        <v>157029808.6952687</v>
      </c>
      <c r="K11" s="84">
        <f>-SUM(K8:K10)</f>
        <v>-157029808.6952687</v>
      </c>
      <c r="L11" s="82"/>
    </row>
    <row r="12" spans="1:12" ht="16.5" thickBot="1">
      <c r="A12" s="37"/>
      <c r="B12" s="41">
        <v>5</v>
      </c>
      <c r="C12" s="65" t="s">
        <v>562</v>
      </c>
      <c r="D12" s="87">
        <f aca="true" t="shared" si="1" ref="D12:K12">SUM(D8:D11)</f>
        <v>92969026.80122347</v>
      </c>
      <c r="E12" s="87">
        <f t="shared" si="1"/>
        <v>3111798530.949211</v>
      </c>
      <c r="F12" s="87">
        <f t="shared" si="1"/>
        <v>784840877.2772242</v>
      </c>
      <c r="G12" s="87">
        <f t="shared" si="1"/>
        <v>28412270.07107204</v>
      </c>
      <c r="H12" s="87">
        <f t="shared" si="1"/>
        <v>13383270.986066349</v>
      </c>
      <c r="I12" s="87">
        <f t="shared" si="1"/>
        <v>8296972.201205064</v>
      </c>
      <c r="J12" s="87">
        <f t="shared" si="1"/>
        <v>4039700948.2860026</v>
      </c>
      <c r="K12" s="87">
        <f t="shared" si="1"/>
        <v>0</v>
      </c>
      <c r="L12" s="82"/>
    </row>
    <row r="13" spans="1:12" ht="21" customHeight="1" thickTop="1">
      <c r="A13" s="37"/>
      <c r="B13" s="41"/>
      <c r="C13" s="88" t="s">
        <v>672</v>
      </c>
      <c r="D13" s="81"/>
      <c r="E13" s="81"/>
      <c r="F13" s="81"/>
      <c r="G13" s="81"/>
      <c r="H13" s="81"/>
      <c r="I13" s="81"/>
      <c r="J13" s="81"/>
      <c r="K13" s="81"/>
      <c r="L13" s="82"/>
    </row>
    <row r="14" spans="1:12" ht="13.5" customHeight="1">
      <c r="A14" s="37"/>
      <c r="B14" s="41">
        <v>6</v>
      </c>
      <c r="C14" s="65" t="s">
        <v>671</v>
      </c>
      <c r="D14" s="81"/>
      <c r="E14" s="81"/>
      <c r="F14" s="81"/>
      <c r="G14" s="81"/>
      <c r="H14" s="81"/>
      <c r="I14" s="81"/>
      <c r="J14" s="233">
        <v>415084570.8800007</v>
      </c>
      <c r="K14" s="81"/>
      <c r="L14" s="82"/>
    </row>
    <row r="15" spans="1:12" ht="13.5" customHeight="1">
      <c r="A15" s="37"/>
      <c r="B15" s="41">
        <v>7</v>
      </c>
      <c r="C15" s="65" t="s">
        <v>673</v>
      </c>
      <c r="D15" s="81"/>
      <c r="E15" s="81"/>
      <c r="F15" s="81"/>
      <c r="G15" s="81"/>
      <c r="H15" s="81"/>
      <c r="I15" s="81"/>
      <c r="J15" s="233">
        <v>3586353813.075001</v>
      </c>
      <c r="K15" s="81"/>
      <c r="L15" s="82"/>
    </row>
    <row r="16" spans="1:12" ht="13.5" customHeight="1">
      <c r="A16" s="37"/>
      <c r="B16" s="41">
        <v>8</v>
      </c>
      <c r="C16" s="65" t="s">
        <v>674</v>
      </c>
      <c r="D16" s="81"/>
      <c r="E16" s="81"/>
      <c r="F16" s="81"/>
      <c r="G16" s="81"/>
      <c r="H16" s="81"/>
      <c r="I16" s="81"/>
      <c r="J16" s="233">
        <v>21317835.490000006</v>
      </c>
      <c r="K16" s="81"/>
      <c r="L16" s="82"/>
    </row>
    <row r="17" spans="1:12" ht="13.5" customHeight="1">
      <c r="A17" s="37"/>
      <c r="B17" s="41">
        <v>9</v>
      </c>
      <c r="C17" s="65" t="s">
        <v>675</v>
      </c>
      <c r="D17" s="81"/>
      <c r="E17" s="81"/>
      <c r="F17" s="81"/>
      <c r="G17" s="81"/>
      <c r="H17" s="81"/>
      <c r="I17" s="81"/>
      <c r="J17" s="233">
        <v>4719702.723999999</v>
      </c>
      <c r="K17" s="81"/>
      <c r="L17" s="82"/>
    </row>
    <row r="18" spans="1:12" ht="13.5" customHeight="1">
      <c r="A18" s="37"/>
      <c r="B18" s="41">
        <v>10</v>
      </c>
      <c r="C18" s="65" t="s">
        <v>676</v>
      </c>
      <c r="D18" s="81"/>
      <c r="E18" s="81"/>
      <c r="F18" s="81"/>
      <c r="G18" s="81"/>
      <c r="H18" s="81"/>
      <c r="I18" s="81"/>
      <c r="J18" s="233">
        <v>4791427.365999999</v>
      </c>
      <c r="K18" s="81"/>
      <c r="L18" s="82"/>
    </row>
    <row r="19" spans="1:12" ht="13.5" customHeight="1">
      <c r="A19" s="37"/>
      <c r="B19" s="41">
        <v>11</v>
      </c>
      <c r="C19" s="65" t="s">
        <v>677</v>
      </c>
      <c r="D19" s="81"/>
      <c r="E19" s="81"/>
      <c r="F19" s="81"/>
      <c r="G19" s="81"/>
      <c r="H19" s="81"/>
      <c r="I19" s="81"/>
      <c r="J19" s="233">
        <v>111119.08</v>
      </c>
      <c r="K19" s="81"/>
      <c r="L19" s="82"/>
    </row>
    <row r="20" spans="1:12" ht="13.5" customHeight="1">
      <c r="A20" s="37"/>
      <c r="B20" s="41">
        <v>12</v>
      </c>
      <c r="C20" s="65" t="s">
        <v>678</v>
      </c>
      <c r="D20" s="81"/>
      <c r="E20" s="81"/>
      <c r="F20" s="81"/>
      <c r="G20" s="81"/>
      <c r="H20" s="81"/>
      <c r="I20" s="81"/>
      <c r="J20" s="233">
        <v>4924101.59</v>
      </c>
      <c r="K20" s="81"/>
      <c r="L20" s="82"/>
    </row>
    <row r="21" spans="1:12" ht="13.5" customHeight="1">
      <c r="A21" s="37"/>
      <c r="B21" s="41">
        <v>13</v>
      </c>
      <c r="C21" s="65" t="s">
        <v>679</v>
      </c>
      <c r="D21" s="81"/>
      <c r="E21" s="81"/>
      <c r="F21" s="81"/>
      <c r="G21" s="81"/>
      <c r="H21" s="81"/>
      <c r="I21" s="81"/>
      <c r="J21" s="233">
        <v>1847020.87</v>
      </c>
      <c r="K21" s="81"/>
      <c r="L21" s="82"/>
    </row>
    <row r="22" spans="1:12" ht="13.5" customHeight="1">
      <c r="A22" s="37"/>
      <c r="B22" s="41">
        <v>14</v>
      </c>
      <c r="C22" s="65" t="s">
        <v>681</v>
      </c>
      <c r="D22" s="81"/>
      <c r="E22" s="81"/>
      <c r="F22" s="81"/>
      <c r="G22" s="81"/>
      <c r="H22" s="81"/>
      <c r="I22" s="81"/>
      <c r="J22" s="233">
        <v>484473.9</v>
      </c>
      <c r="K22" s="81"/>
      <c r="L22" s="82"/>
    </row>
    <row r="23" spans="1:12" ht="13.5" customHeight="1">
      <c r="A23" s="37"/>
      <c r="B23" s="41">
        <v>15</v>
      </c>
      <c r="C23" s="65" t="s">
        <v>691</v>
      </c>
      <c r="D23" s="81"/>
      <c r="E23" s="81"/>
      <c r="F23" s="81"/>
      <c r="G23" s="81"/>
      <c r="H23" s="81"/>
      <c r="I23" s="81"/>
      <c r="J23" s="233">
        <v>66883.29</v>
      </c>
      <c r="K23" s="81"/>
      <c r="L23" s="82"/>
    </row>
    <row r="24" spans="1:14" ht="16.5" thickBot="1">
      <c r="A24" s="37"/>
      <c r="B24" s="41">
        <v>16</v>
      </c>
      <c r="C24" s="88" t="s">
        <v>680</v>
      </c>
      <c r="D24" s="81"/>
      <c r="E24" s="81"/>
      <c r="F24" s="81"/>
      <c r="G24" s="81"/>
      <c r="H24" s="81"/>
      <c r="I24" s="81"/>
      <c r="J24" s="87">
        <f>SUM(J14:J23)</f>
        <v>4039700948.2650013</v>
      </c>
      <c r="K24" s="81"/>
      <c r="L24" s="82"/>
      <c r="N24" s="228"/>
    </row>
    <row r="25" spans="1:12" ht="7.5" customHeight="1" thickTop="1">
      <c r="A25" s="37"/>
      <c r="B25" s="41"/>
      <c r="C25" s="80"/>
      <c r="D25" s="81"/>
      <c r="E25" s="81"/>
      <c r="F25" s="81"/>
      <c r="G25" s="81"/>
      <c r="H25" s="81"/>
      <c r="I25" s="81"/>
      <c r="J25" s="89"/>
      <c r="K25" s="81"/>
      <c r="L25" s="82"/>
    </row>
    <row r="26" spans="1:12" ht="15.75">
      <c r="A26" s="37"/>
      <c r="B26" s="41">
        <v>17</v>
      </c>
      <c r="C26" s="83" t="s">
        <v>504</v>
      </c>
      <c r="D26" s="232">
        <v>18197901.750018988</v>
      </c>
      <c r="E26" s="232">
        <v>3067229836.7261844</v>
      </c>
      <c r="F26" s="232">
        <v>199017550.54910132</v>
      </c>
      <c r="G26" s="232">
        <v>94271222.14999999</v>
      </c>
      <c r="H26" s="232">
        <v>305802.047696466</v>
      </c>
      <c r="I26" s="232">
        <v>0</v>
      </c>
      <c r="J26" s="85">
        <f>SUM(D26:I26)</f>
        <v>3379022313.2230015</v>
      </c>
      <c r="K26" s="232">
        <v>20792672.147999994</v>
      </c>
      <c r="L26" s="82"/>
    </row>
    <row r="27" spans="1:12" ht="13.5" customHeight="1">
      <c r="A27" s="37"/>
      <c r="B27" s="41">
        <v>18</v>
      </c>
      <c r="C27" s="86" t="s">
        <v>560</v>
      </c>
      <c r="D27" s="84">
        <f aca="true" t="shared" si="2" ref="D27:I27">D26/$J26*$K26</f>
        <v>111980.02552068038</v>
      </c>
      <c r="E27" s="84">
        <f t="shared" si="2"/>
        <v>18874070.214937393</v>
      </c>
      <c r="F27" s="84">
        <f t="shared" si="2"/>
        <v>1224646.154028632</v>
      </c>
      <c r="G27" s="84">
        <f t="shared" si="2"/>
        <v>580094.0134327143</v>
      </c>
      <c r="H27" s="84">
        <f t="shared" si="2"/>
        <v>1881.7400805722477</v>
      </c>
      <c r="I27" s="84">
        <f t="shared" si="2"/>
        <v>0</v>
      </c>
      <c r="J27" s="85">
        <f>SUM(D27:I27)</f>
        <v>20792672.14799999</v>
      </c>
      <c r="K27" s="84">
        <f>-J27</f>
        <v>-20792672.14799999</v>
      </c>
      <c r="L27" s="82"/>
    </row>
    <row r="28" spans="1:12" ht="16.5" thickBot="1">
      <c r="A28" s="37"/>
      <c r="B28" s="41">
        <v>19</v>
      </c>
      <c r="C28" s="65" t="s">
        <v>562</v>
      </c>
      <c r="D28" s="87">
        <f aca="true" t="shared" si="3" ref="D28:K28">SUM(D26:D27)</f>
        <v>18309881.775539666</v>
      </c>
      <c r="E28" s="87">
        <f t="shared" si="3"/>
        <v>3086103906.9411216</v>
      </c>
      <c r="F28" s="87">
        <f t="shared" si="3"/>
        <v>200242196.70312995</v>
      </c>
      <c r="G28" s="87">
        <f t="shared" si="3"/>
        <v>94851316.1634327</v>
      </c>
      <c r="H28" s="87">
        <f t="shared" si="3"/>
        <v>307683.78777703823</v>
      </c>
      <c r="I28" s="87">
        <f t="shared" si="3"/>
        <v>0</v>
      </c>
      <c r="J28" s="87">
        <f t="shared" si="3"/>
        <v>3399814985.3710012</v>
      </c>
      <c r="K28" s="87">
        <f t="shared" si="3"/>
        <v>0</v>
      </c>
      <c r="L28" s="82"/>
    </row>
    <row r="29" spans="1:12" ht="16.5" thickTop="1">
      <c r="A29" s="37"/>
      <c r="B29" s="41"/>
      <c r="C29" s="88" t="s">
        <v>672</v>
      </c>
      <c r="D29" s="81"/>
      <c r="E29" s="81"/>
      <c r="F29" s="81"/>
      <c r="G29" s="81"/>
      <c r="H29" s="81"/>
      <c r="I29" s="81"/>
      <c r="J29" s="81"/>
      <c r="K29" s="81"/>
      <c r="L29" s="82"/>
    </row>
    <row r="30" spans="1:12" ht="13.5" customHeight="1">
      <c r="A30" s="37"/>
      <c r="B30" s="41">
        <v>20</v>
      </c>
      <c r="C30" s="65" t="s">
        <v>671</v>
      </c>
      <c r="D30" s="81"/>
      <c r="E30" s="81"/>
      <c r="F30" s="81"/>
      <c r="G30" s="81"/>
      <c r="H30" s="81"/>
      <c r="I30" s="81"/>
      <c r="J30" s="233">
        <v>1713214.5749999997</v>
      </c>
      <c r="K30" s="81"/>
      <c r="L30" s="82"/>
    </row>
    <row r="31" spans="1:12" ht="13.5" customHeight="1">
      <c r="A31" s="37"/>
      <c r="B31" s="41">
        <v>21</v>
      </c>
      <c r="C31" s="65" t="s">
        <v>673</v>
      </c>
      <c r="D31" s="81"/>
      <c r="E31" s="81"/>
      <c r="F31" s="81"/>
      <c r="G31" s="81"/>
      <c r="H31" s="81"/>
      <c r="I31" s="81"/>
      <c r="J31" s="233">
        <v>24694893.96100001</v>
      </c>
      <c r="K31" s="81"/>
      <c r="L31" s="82"/>
    </row>
    <row r="32" spans="1:12" ht="13.5" customHeight="1">
      <c r="A32" s="37"/>
      <c r="B32" s="41">
        <v>22</v>
      </c>
      <c r="C32" s="65" t="s">
        <v>674</v>
      </c>
      <c r="D32" s="81"/>
      <c r="E32" s="81"/>
      <c r="F32" s="81"/>
      <c r="G32" s="81"/>
      <c r="H32" s="81"/>
      <c r="I32" s="81"/>
      <c r="J32" s="233">
        <v>1251125934.5369995</v>
      </c>
      <c r="K32" s="81"/>
      <c r="L32" s="82"/>
    </row>
    <row r="33" spans="1:12" ht="13.5" customHeight="1">
      <c r="A33" s="37"/>
      <c r="B33" s="41">
        <v>23</v>
      </c>
      <c r="C33" s="65" t="s">
        <v>675</v>
      </c>
      <c r="D33" s="81"/>
      <c r="E33" s="81"/>
      <c r="F33" s="81"/>
      <c r="G33" s="81"/>
      <c r="H33" s="81"/>
      <c r="I33" s="81"/>
      <c r="J33" s="233">
        <v>395869758.0450004</v>
      </c>
      <c r="K33" s="81"/>
      <c r="L33" s="82"/>
    </row>
    <row r="34" spans="1:12" ht="13.5" customHeight="1">
      <c r="A34" s="37"/>
      <c r="B34" s="41">
        <v>24</v>
      </c>
      <c r="C34" s="65" t="s">
        <v>676</v>
      </c>
      <c r="D34" s="81"/>
      <c r="E34" s="81"/>
      <c r="F34" s="81"/>
      <c r="G34" s="81"/>
      <c r="H34" s="81"/>
      <c r="I34" s="81"/>
      <c r="J34" s="233">
        <v>1371401514.8739958</v>
      </c>
      <c r="K34" s="81"/>
      <c r="L34" s="82"/>
    </row>
    <row r="35" spans="1:12" ht="13.5" customHeight="1">
      <c r="A35" s="37"/>
      <c r="B35" s="41">
        <v>25</v>
      </c>
      <c r="C35" s="65" t="s">
        <v>677</v>
      </c>
      <c r="D35" s="81"/>
      <c r="E35" s="81"/>
      <c r="F35" s="81"/>
      <c r="G35" s="81"/>
      <c r="H35" s="81"/>
      <c r="I35" s="81"/>
      <c r="J35" s="233">
        <v>21799455.77</v>
      </c>
      <c r="K35" s="81"/>
      <c r="L35" s="82"/>
    </row>
    <row r="36" spans="1:12" ht="13.5" customHeight="1">
      <c r="A36" s="37"/>
      <c r="B36" s="41">
        <v>26</v>
      </c>
      <c r="C36" s="65" t="s">
        <v>678</v>
      </c>
      <c r="D36" s="81"/>
      <c r="E36" s="81"/>
      <c r="F36" s="81"/>
      <c r="G36" s="81"/>
      <c r="H36" s="81"/>
      <c r="I36" s="81"/>
      <c r="J36" s="233">
        <v>267744022.192</v>
      </c>
      <c r="K36" s="81"/>
      <c r="L36" s="82"/>
    </row>
    <row r="37" spans="1:12" ht="13.5" customHeight="1">
      <c r="A37" s="37"/>
      <c r="B37" s="41">
        <v>27</v>
      </c>
      <c r="C37" s="65" t="s">
        <v>691</v>
      </c>
      <c r="D37" s="81"/>
      <c r="E37" s="81"/>
      <c r="F37" s="81"/>
      <c r="G37" s="81"/>
      <c r="H37" s="81"/>
      <c r="I37" s="81"/>
      <c r="J37" s="233">
        <v>65466191.58</v>
      </c>
      <c r="K37" s="81"/>
      <c r="L37" s="82"/>
    </row>
    <row r="38" spans="1:12" ht="16.5" thickBot="1">
      <c r="A38" s="37"/>
      <c r="B38" s="41">
        <v>28</v>
      </c>
      <c r="C38" s="88" t="s">
        <v>683</v>
      </c>
      <c r="D38" s="81"/>
      <c r="E38" s="81"/>
      <c r="F38" s="81"/>
      <c r="G38" s="81"/>
      <c r="H38" s="81"/>
      <c r="I38" s="81"/>
      <c r="J38" s="87">
        <f>SUM(J30:J37)</f>
        <v>3399814985.5339956</v>
      </c>
      <c r="K38" s="81"/>
      <c r="L38" s="82"/>
    </row>
    <row r="39" spans="1:12" ht="7.5" customHeight="1" thickTop="1">
      <c r="A39" s="37"/>
      <c r="B39" s="41"/>
      <c r="C39" s="86"/>
      <c r="D39" s="84"/>
      <c r="E39" s="84"/>
      <c r="F39" s="84"/>
      <c r="G39" s="84"/>
      <c r="H39" s="84"/>
      <c r="I39" s="84"/>
      <c r="J39" s="85"/>
      <c r="K39" s="84"/>
      <c r="L39" s="82"/>
    </row>
    <row r="40" spans="1:14" ht="15.75">
      <c r="A40" s="37"/>
      <c r="B40" s="41">
        <v>29</v>
      </c>
      <c r="C40" s="83" t="s">
        <v>682</v>
      </c>
      <c r="D40" s="84"/>
      <c r="E40" s="232">
        <v>5633078.23</v>
      </c>
      <c r="F40" s="232">
        <v>3925460.69</v>
      </c>
      <c r="G40" s="84"/>
      <c r="H40" s="84"/>
      <c r="I40" s="84"/>
      <c r="J40" s="85">
        <f>SUM(D40:I40)</f>
        <v>9558538.92</v>
      </c>
      <c r="K40" s="84"/>
      <c r="L40" s="82"/>
      <c r="N40" s="228"/>
    </row>
    <row r="41" spans="1:12" ht="7.5" customHeight="1">
      <c r="A41" s="37"/>
      <c r="B41" s="41"/>
      <c r="C41" s="86"/>
      <c r="D41" s="84"/>
      <c r="E41" s="84"/>
      <c r="F41" s="84"/>
      <c r="G41" s="84"/>
      <c r="H41" s="84"/>
      <c r="I41" s="84"/>
      <c r="J41" s="85"/>
      <c r="K41" s="84"/>
      <c r="L41" s="82"/>
    </row>
    <row r="42" spans="1:12" ht="7.5" customHeight="1">
      <c r="A42" s="37"/>
      <c r="B42" s="41"/>
      <c r="C42" s="80"/>
      <c r="D42" s="81"/>
      <c r="E42" s="81"/>
      <c r="F42" s="81"/>
      <c r="G42" s="81"/>
      <c r="H42" s="81"/>
      <c r="I42" s="81"/>
      <c r="J42" s="81"/>
      <c r="K42" s="81"/>
      <c r="L42" s="82"/>
    </row>
    <row r="43" spans="1:12" ht="16.5" thickBot="1">
      <c r="A43" s="37"/>
      <c r="B43" s="41">
        <v>30</v>
      </c>
      <c r="C43" s="90" t="s">
        <v>692</v>
      </c>
      <c r="D43" s="87">
        <f aca="true" t="shared" si="4" ref="D43:K43">SUM(D12,D28,D40)</f>
        <v>111278908.57676314</v>
      </c>
      <c r="E43" s="87">
        <f t="shared" si="4"/>
        <v>6203535516.120333</v>
      </c>
      <c r="F43" s="87">
        <f t="shared" si="4"/>
        <v>989008534.6703541</v>
      </c>
      <c r="G43" s="87">
        <f t="shared" si="4"/>
        <v>123263586.23450474</v>
      </c>
      <c r="H43" s="87">
        <f t="shared" si="4"/>
        <v>13690954.773843387</v>
      </c>
      <c r="I43" s="87">
        <f t="shared" si="4"/>
        <v>8296972.201205064</v>
      </c>
      <c r="J43" s="87">
        <f t="shared" si="4"/>
        <v>7449074472.5770035</v>
      </c>
      <c r="K43" s="87">
        <f t="shared" si="4"/>
        <v>0</v>
      </c>
      <c r="L43" s="37"/>
    </row>
    <row r="44" spans="1:12" ht="16.5" thickTop="1">
      <c r="A44" s="37"/>
      <c r="B44" s="41">
        <v>31</v>
      </c>
      <c r="C44" s="65" t="s">
        <v>563</v>
      </c>
      <c r="D44" s="91">
        <f aca="true" t="shared" si="5" ref="D44:I44">D43/$J43</f>
        <v>0.014938622104856775</v>
      </c>
      <c r="E44" s="91">
        <f t="shared" si="5"/>
        <v>0.8327927904275902</v>
      </c>
      <c r="F44" s="91">
        <f t="shared" si="5"/>
        <v>0.1327693176261409</v>
      </c>
      <c r="G44" s="91">
        <f t="shared" si="5"/>
        <v>0.01654750354400226</v>
      </c>
      <c r="H44" s="91">
        <f t="shared" si="5"/>
        <v>0.0018379403809486963</v>
      </c>
      <c r="I44" s="91">
        <f t="shared" si="5"/>
        <v>0.0011138259164610996</v>
      </c>
      <c r="J44" s="91">
        <f>SUM(D44:I44)</f>
        <v>0.9999999999999999</v>
      </c>
      <c r="K44" s="91"/>
      <c r="L44" s="92"/>
    </row>
    <row r="45" spans="1:12" ht="7.5" customHeight="1">
      <c r="A45" s="37"/>
      <c r="B45" s="41"/>
      <c r="C45" s="80"/>
      <c r="D45" s="81"/>
      <c r="E45" s="81"/>
      <c r="F45" s="81"/>
      <c r="G45" s="81"/>
      <c r="H45" s="81"/>
      <c r="I45" s="81"/>
      <c r="J45" s="81"/>
      <c r="K45" s="81"/>
      <c r="L45" s="82"/>
    </row>
    <row r="46" spans="1:12" ht="15.75">
      <c r="A46" s="37"/>
      <c r="B46" s="41">
        <v>32</v>
      </c>
      <c r="C46" s="83" t="s">
        <v>1530</v>
      </c>
      <c r="D46" s="81"/>
      <c r="E46" s="81"/>
      <c r="F46" s="81"/>
      <c r="G46" s="81"/>
      <c r="H46" s="81"/>
      <c r="I46" s="81"/>
      <c r="J46" s="81"/>
      <c r="K46" s="81"/>
      <c r="L46" s="82"/>
    </row>
    <row r="47" spans="1:12" ht="13.5" customHeight="1">
      <c r="A47" s="37"/>
      <c r="B47" s="41">
        <v>33</v>
      </c>
      <c r="C47" s="65" t="s">
        <v>516</v>
      </c>
      <c r="D47" s="232">
        <v>0</v>
      </c>
      <c r="E47" s="232">
        <v>45586.21</v>
      </c>
      <c r="F47" s="232">
        <v>0</v>
      </c>
      <c r="G47" s="232">
        <v>0</v>
      </c>
      <c r="H47" s="232">
        <v>0</v>
      </c>
      <c r="I47" s="232">
        <v>0</v>
      </c>
      <c r="J47" s="85">
        <f>SUM(D47:I47)</f>
        <v>45586.21</v>
      </c>
      <c r="K47" s="84"/>
      <c r="L47" s="82"/>
    </row>
    <row r="48" spans="1:12" ht="13.5" customHeight="1">
      <c r="A48" s="37"/>
      <c r="B48" s="41">
        <v>34</v>
      </c>
      <c r="C48" s="65" t="s">
        <v>504</v>
      </c>
      <c r="D48" s="232">
        <v>60843</v>
      </c>
      <c r="E48" s="232">
        <v>47630769.95700001</v>
      </c>
      <c r="F48" s="232">
        <v>0</v>
      </c>
      <c r="G48" s="232">
        <v>0</v>
      </c>
      <c r="H48" s="232">
        <v>0</v>
      </c>
      <c r="I48" s="232">
        <v>0</v>
      </c>
      <c r="J48" s="85">
        <f>SUM(D48:I48)</f>
        <v>47691612.95700001</v>
      </c>
      <c r="K48" s="232">
        <v>262624.24</v>
      </c>
      <c r="L48" s="82"/>
    </row>
    <row r="49" spans="1:12" ht="13.5" customHeight="1">
      <c r="A49" s="37"/>
      <c r="B49" s="41">
        <v>35</v>
      </c>
      <c r="C49" s="65" t="s">
        <v>567</v>
      </c>
      <c r="D49" s="84"/>
      <c r="E49" s="84"/>
      <c r="F49" s="84"/>
      <c r="G49" s="84"/>
      <c r="H49" s="84"/>
      <c r="I49" s="84"/>
      <c r="J49" s="85"/>
      <c r="K49" s="232">
        <v>723943.98</v>
      </c>
      <c r="L49" s="82"/>
    </row>
    <row r="50" spans="1:12" ht="13.5" customHeight="1">
      <c r="A50" s="37"/>
      <c r="B50" s="41">
        <v>36</v>
      </c>
      <c r="C50" s="86" t="s">
        <v>560</v>
      </c>
      <c r="D50" s="84">
        <f aca="true" t="shared" si="6" ref="D50:I50">SUM($K48:$K49)*D44</f>
        <v>14737.969819241202</v>
      </c>
      <c r="E50" s="84">
        <f t="shared" si="6"/>
        <v>821606.9008809808</v>
      </c>
      <c r="F50" s="84">
        <f t="shared" si="6"/>
        <v>130985.98936103644</v>
      </c>
      <c r="G50" s="84">
        <f t="shared" si="6"/>
        <v>16325.241116850002</v>
      </c>
      <c r="H50" s="84">
        <f t="shared" si="6"/>
        <v>1813.2535700986773</v>
      </c>
      <c r="I50" s="84">
        <f t="shared" si="6"/>
        <v>1098.8652517928958</v>
      </c>
      <c r="J50" s="85">
        <f>SUM(D50:I50)</f>
        <v>986568.2200000001</v>
      </c>
      <c r="K50" s="84">
        <f>-J50</f>
        <v>-986568.2200000001</v>
      </c>
      <c r="L50" s="82"/>
    </row>
    <row r="51" spans="1:15" ht="16.5" thickBot="1">
      <c r="A51" s="37"/>
      <c r="B51" s="41">
        <v>37</v>
      </c>
      <c r="C51" s="80" t="s">
        <v>562</v>
      </c>
      <c r="D51" s="87">
        <f aca="true" t="shared" si="7" ref="D51:K51">SUM(D47:D50)</f>
        <v>75580.9698192412</v>
      </c>
      <c r="E51" s="87">
        <f t="shared" si="7"/>
        <v>48497963.06788099</v>
      </c>
      <c r="F51" s="87">
        <f t="shared" si="7"/>
        <v>130985.98936103644</v>
      </c>
      <c r="G51" s="87">
        <f t="shared" si="7"/>
        <v>16325.241116850002</v>
      </c>
      <c r="H51" s="87">
        <f t="shared" si="7"/>
        <v>1813.2535700986773</v>
      </c>
      <c r="I51" s="87">
        <f t="shared" si="7"/>
        <v>1098.8652517928958</v>
      </c>
      <c r="J51" s="87">
        <f>SUM(J47:J50)</f>
        <v>48723767.38700001</v>
      </c>
      <c r="K51" s="87">
        <f t="shared" si="7"/>
        <v>0</v>
      </c>
      <c r="L51" s="82"/>
      <c r="O51" s="228"/>
    </row>
    <row r="52" spans="1:12" ht="7.5" customHeight="1" thickTop="1">
      <c r="A52" s="37"/>
      <c r="B52" s="76"/>
      <c r="C52" s="37"/>
      <c r="D52" s="37"/>
      <c r="E52" s="37"/>
      <c r="F52" s="37"/>
      <c r="G52" s="37"/>
      <c r="H52" s="37"/>
      <c r="I52" s="37"/>
      <c r="J52" s="37"/>
      <c r="K52" s="37"/>
      <c r="L52" s="92"/>
    </row>
    <row r="53" spans="1:12" ht="30" customHeight="1">
      <c r="A53" s="37"/>
      <c r="B53" s="41"/>
      <c r="C53" s="90" t="s">
        <v>568</v>
      </c>
      <c r="D53" s="93"/>
      <c r="E53" s="93"/>
      <c r="F53" s="93"/>
      <c r="G53" s="93"/>
      <c r="H53" s="93"/>
      <c r="I53" s="93"/>
      <c r="J53" s="77" t="s">
        <v>2252</v>
      </c>
      <c r="K53" s="78" t="s">
        <v>533</v>
      </c>
      <c r="L53" s="37"/>
    </row>
    <row r="54" spans="1:12" ht="15.75">
      <c r="A54" s="37"/>
      <c r="B54" s="41">
        <v>38</v>
      </c>
      <c r="C54" s="65" t="s">
        <v>565</v>
      </c>
      <c r="D54" s="84"/>
      <c r="E54" s="84"/>
      <c r="F54" s="84"/>
      <c r="G54" s="84"/>
      <c r="H54" s="84"/>
      <c r="I54" s="84"/>
      <c r="J54" s="48">
        <f>'T1 - Summary'!G38</f>
        <v>124782001.74</v>
      </c>
      <c r="K54" s="84"/>
      <c r="L54" s="84"/>
    </row>
    <row r="55" spans="1:12" ht="15.75">
      <c r="A55" s="37"/>
      <c r="B55" s="41">
        <v>39</v>
      </c>
      <c r="C55" s="65" t="s">
        <v>564</v>
      </c>
      <c r="D55" s="84"/>
      <c r="E55" s="84"/>
      <c r="F55" s="84"/>
      <c r="G55" s="84"/>
      <c r="H55" s="84"/>
      <c r="I55" s="84"/>
      <c r="J55" s="48">
        <f>'T1 - Summary'!G37</f>
        <v>60872274.04900001</v>
      </c>
      <c r="K55" s="84">
        <f>'T1 - Summary'!F37</f>
        <v>556150834.4200001</v>
      </c>
      <c r="L55" s="84"/>
    </row>
    <row r="56" spans="1:12" ht="15.75">
      <c r="A56" s="37"/>
      <c r="B56" s="41">
        <v>40</v>
      </c>
      <c r="C56" s="65" t="s">
        <v>533</v>
      </c>
      <c r="D56" s="84"/>
      <c r="E56" s="84"/>
      <c r="F56" s="84"/>
      <c r="G56" s="84"/>
      <c r="H56" s="84"/>
      <c r="I56" s="84"/>
      <c r="J56" s="48"/>
      <c r="K56" s="48">
        <f>'T1 - Summary'!F34</f>
        <v>492505373.42100024</v>
      </c>
      <c r="L56" s="84"/>
    </row>
    <row r="57" spans="1:12" ht="16.5" thickBot="1">
      <c r="A57" s="37"/>
      <c r="B57" s="41">
        <v>41</v>
      </c>
      <c r="C57" s="65" t="s">
        <v>562</v>
      </c>
      <c r="D57" s="37"/>
      <c r="E57" s="37"/>
      <c r="F57" s="37"/>
      <c r="G57" s="37"/>
      <c r="H57" s="37"/>
      <c r="I57" s="37"/>
      <c r="J57" s="87">
        <f>SUM(J54:J56)</f>
        <v>185654275.789</v>
      </c>
      <c r="K57" s="87">
        <f>SUM(K54:K56)</f>
        <v>1048656207.8410003</v>
      </c>
      <c r="L57" s="37"/>
    </row>
    <row r="58" spans="1:12" ht="16.5" thickTop="1">
      <c r="A58" s="37"/>
      <c r="B58" s="41"/>
      <c r="C58" s="88" t="s">
        <v>672</v>
      </c>
      <c r="D58" s="81"/>
      <c r="E58" s="81"/>
      <c r="F58" s="81"/>
      <c r="G58" s="81"/>
      <c r="H58" s="81"/>
      <c r="I58" s="81"/>
      <c r="J58" s="81"/>
      <c r="K58" s="81"/>
      <c r="L58" s="37"/>
    </row>
    <row r="59" spans="1:12" ht="13.5" customHeight="1">
      <c r="A59" s="37"/>
      <c r="B59" s="41">
        <v>42</v>
      </c>
      <c r="C59" s="65" t="s">
        <v>671</v>
      </c>
      <c r="D59" s="81"/>
      <c r="E59" s="81"/>
      <c r="F59" s="81"/>
      <c r="G59" s="81"/>
      <c r="H59" s="81"/>
      <c r="I59" s="81"/>
      <c r="J59" s="199"/>
      <c r="K59" s="233">
        <v>44391</v>
      </c>
      <c r="L59" s="82"/>
    </row>
    <row r="60" spans="1:12" ht="13.5" customHeight="1">
      <c r="A60" s="37"/>
      <c r="B60" s="41">
        <v>43</v>
      </c>
      <c r="C60" s="65" t="s">
        <v>1669</v>
      </c>
      <c r="D60" s="81"/>
      <c r="E60" s="81"/>
      <c r="F60" s="81"/>
      <c r="G60" s="81"/>
      <c r="H60" s="81"/>
      <c r="I60" s="81"/>
      <c r="J60" s="233">
        <v>76113259.19</v>
      </c>
      <c r="K60" s="233">
        <v>-4909.610000000001</v>
      </c>
      <c r="L60" s="82"/>
    </row>
    <row r="61" spans="1:12" ht="13.5" customHeight="1">
      <c r="A61" s="37"/>
      <c r="B61" s="41">
        <v>44</v>
      </c>
      <c r="C61" s="65" t="s">
        <v>676</v>
      </c>
      <c r="D61" s="81"/>
      <c r="E61" s="81"/>
      <c r="F61" s="81"/>
      <c r="G61" s="81"/>
      <c r="H61" s="81"/>
      <c r="I61" s="81"/>
      <c r="J61" s="199"/>
      <c r="K61" s="233">
        <v>-1777</v>
      </c>
      <c r="L61" s="82"/>
    </row>
    <row r="62" spans="1:12" ht="13.5" customHeight="1">
      <c r="A62" s="37"/>
      <c r="B62" s="41">
        <v>45</v>
      </c>
      <c r="C62" s="65" t="s">
        <v>679</v>
      </c>
      <c r="D62" s="81"/>
      <c r="E62" s="81"/>
      <c r="F62" s="81"/>
      <c r="G62" s="81"/>
      <c r="H62" s="81"/>
      <c r="I62" s="81"/>
      <c r="J62" s="199"/>
      <c r="K62" s="233">
        <v>255485858.855</v>
      </c>
      <c r="L62" s="82"/>
    </row>
    <row r="63" spans="1:12" ht="13.5" customHeight="1">
      <c r="A63" s="37"/>
      <c r="B63" s="41">
        <v>46</v>
      </c>
      <c r="C63" s="65" t="s">
        <v>1670</v>
      </c>
      <c r="D63" s="81"/>
      <c r="E63" s="81"/>
      <c r="F63" s="81"/>
      <c r="G63" s="81"/>
      <c r="H63" s="81"/>
      <c r="I63" s="81"/>
      <c r="J63" s="233">
        <v>48668742.55</v>
      </c>
      <c r="K63" s="233">
        <v>44646747.36</v>
      </c>
      <c r="L63" s="82"/>
    </row>
    <row r="64" spans="1:12" ht="13.5" customHeight="1">
      <c r="A64" s="37"/>
      <c r="B64" s="41">
        <v>47</v>
      </c>
      <c r="C64" s="65" t="s">
        <v>684</v>
      </c>
      <c r="D64" s="81"/>
      <c r="E64" s="81"/>
      <c r="F64" s="81"/>
      <c r="G64" s="81"/>
      <c r="H64" s="81"/>
      <c r="I64" s="81"/>
      <c r="J64" s="199"/>
      <c r="K64" s="233">
        <v>73928253.3</v>
      </c>
      <c r="L64" s="82"/>
    </row>
    <row r="65" spans="1:12" ht="13.5" customHeight="1">
      <c r="A65" s="37"/>
      <c r="B65" s="41">
        <v>48</v>
      </c>
      <c r="C65" s="65" t="s">
        <v>685</v>
      </c>
      <c r="D65" s="81"/>
      <c r="E65" s="81"/>
      <c r="F65" s="81"/>
      <c r="G65" s="81"/>
      <c r="H65" s="81"/>
      <c r="I65" s="81"/>
      <c r="J65" s="199"/>
      <c r="K65" s="233">
        <v>3728800.02</v>
      </c>
      <c r="L65" s="82"/>
    </row>
    <row r="66" spans="1:12" ht="13.5" customHeight="1">
      <c r="A66" s="37"/>
      <c r="B66" s="41">
        <v>49</v>
      </c>
      <c r="C66" s="65" t="s">
        <v>686</v>
      </c>
      <c r="D66" s="81"/>
      <c r="E66" s="81"/>
      <c r="F66" s="81"/>
      <c r="G66" s="81"/>
      <c r="H66" s="81"/>
      <c r="I66" s="81"/>
      <c r="J66" s="199"/>
      <c r="K66" s="233">
        <v>11429856.870000001</v>
      </c>
      <c r="L66" s="82"/>
    </row>
    <row r="67" spans="1:12" ht="13.5" customHeight="1">
      <c r="A67" s="37"/>
      <c r="B67" s="41">
        <v>50</v>
      </c>
      <c r="C67" s="65" t="s">
        <v>687</v>
      </c>
      <c r="D67" s="81"/>
      <c r="E67" s="81"/>
      <c r="F67" s="81"/>
      <c r="G67" s="81"/>
      <c r="H67" s="81"/>
      <c r="I67" s="81"/>
      <c r="J67" s="199"/>
      <c r="K67" s="233">
        <v>27776612.48</v>
      </c>
      <c r="L67" s="82"/>
    </row>
    <row r="68" spans="1:12" ht="13.5" customHeight="1">
      <c r="A68" s="37"/>
      <c r="B68" s="41">
        <v>51</v>
      </c>
      <c r="C68" s="65" t="s">
        <v>688</v>
      </c>
      <c r="D68" s="81"/>
      <c r="E68" s="81"/>
      <c r="F68" s="81"/>
      <c r="G68" s="81"/>
      <c r="H68" s="81"/>
      <c r="I68" s="81"/>
      <c r="J68" s="199"/>
      <c r="K68" s="233">
        <v>28927622.54</v>
      </c>
      <c r="L68" s="82"/>
    </row>
    <row r="69" spans="1:12" ht="13.5" customHeight="1">
      <c r="A69" s="37"/>
      <c r="B69" s="41">
        <v>52</v>
      </c>
      <c r="C69" s="65" t="s">
        <v>2204</v>
      </c>
      <c r="D69" s="81"/>
      <c r="E69" s="81"/>
      <c r="F69" s="81"/>
      <c r="G69" s="81"/>
      <c r="H69" s="81"/>
      <c r="I69" s="81"/>
      <c r="J69" s="233">
        <v>60872274.049000025</v>
      </c>
      <c r="K69" s="233">
        <v>556150834.4200001</v>
      </c>
      <c r="L69" s="82"/>
    </row>
    <row r="70" spans="1:12" ht="13.5" customHeight="1">
      <c r="A70" s="37"/>
      <c r="B70" s="41">
        <v>53</v>
      </c>
      <c r="C70" s="65" t="s">
        <v>689</v>
      </c>
      <c r="D70" s="81"/>
      <c r="E70" s="81"/>
      <c r="F70" s="81"/>
      <c r="G70" s="81"/>
      <c r="H70" s="81"/>
      <c r="I70" s="81"/>
      <c r="J70" s="199"/>
      <c r="K70" s="233">
        <v>46543917.60599997</v>
      </c>
      <c r="L70" s="82"/>
    </row>
    <row r="71" spans="1:12" ht="16.5" thickBot="1">
      <c r="A71" s="37"/>
      <c r="B71" s="41">
        <v>54</v>
      </c>
      <c r="C71" s="88" t="s">
        <v>690</v>
      </c>
      <c r="D71" s="81"/>
      <c r="E71" s="81"/>
      <c r="F71" s="81"/>
      <c r="G71" s="81"/>
      <c r="H71" s="81"/>
      <c r="I71" s="81"/>
      <c r="J71" s="87">
        <f>SUM(J59:J70)</f>
        <v>185654275.78900003</v>
      </c>
      <c r="K71" s="87">
        <f>SUM(K59:K70)</f>
        <v>1048656207.8410001</v>
      </c>
      <c r="L71" s="82"/>
    </row>
    <row r="72" spans="1:12" ht="7.5" customHeight="1" thickTop="1">
      <c r="A72" s="37"/>
      <c r="B72" s="41"/>
      <c r="C72" s="65"/>
      <c r="D72" s="81"/>
      <c r="E72" s="81"/>
      <c r="F72" s="81"/>
      <c r="G72" s="81"/>
      <c r="H72" s="81"/>
      <c r="I72" s="81"/>
      <c r="J72" s="89"/>
      <c r="K72" s="81"/>
      <c r="L72" s="82"/>
    </row>
    <row r="73" spans="1:12" ht="16.5" thickBot="1">
      <c r="A73" s="37"/>
      <c r="B73" s="41">
        <v>55</v>
      </c>
      <c r="C73" s="90" t="s">
        <v>693</v>
      </c>
      <c r="D73" s="87">
        <f>SUM(D43,D51)</f>
        <v>111354489.54658239</v>
      </c>
      <c r="E73" s="87">
        <f aca="true" t="shared" si="8" ref="E73:I73">SUM(E43,E51)</f>
        <v>6252033479.188213</v>
      </c>
      <c r="F73" s="87">
        <f t="shared" si="8"/>
        <v>989139520.6597152</v>
      </c>
      <c r="G73" s="87">
        <f t="shared" si="8"/>
        <v>123279911.4756216</v>
      </c>
      <c r="H73" s="87">
        <f t="shared" si="8"/>
        <v>13692768.027413486</v>
      </c>
      <c r="I73" s="87">
        <f t="shared" si="8"/>
        <v>8298071.066456856</v>
      </c>
      <c r="J73" s="87">
        <f>J57</f>
        <v>185654275.789</v>
      </c>
      <c r="K73" s="87">
        <f>K57</f>
        <v>1048656207.8410003</v>
      </c>
      <c r="L73" s="37"/>
    </row>
    <row r="74" spans="1:12" ht="16.5" thickTop="1">
      <c r="A74" s="37"/>
      <c r="B74" s="41"/>
      <c r="C74" s="65"/>
      <c r="D74" s="81"/>
      <c r="E74" s="81"/>
      <c r="F74" s="81"/>
      <c r="G74" s="81"/>
      <c r="H74" s="81"/>
      <c r="I74" s="81"/>
      <c r="J74" s="89"/>
      <c r="K74" s="81"/>
      <c r="L74" s="82"/>
    </row>
  </sheetData>
  <mergeCells count="3">
    <mergeCell ref="C4:K4"/>
    <mergeCell ref="C2:K2"/>
    <mergeCell ref="C3:K3"/>
  </mergeCells>
  <printOptions horizontalCentered="1"/>
  <pageMargins left="0.25" right="0.25" top="0.5" bottom="0.5" header="0" footer="0"/>
  <pageSetup fitToHeight="0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3"/>
  <sheetViews>
    <sheetView view="pageBreakPreview" zoomScaleSheetLayoutView="100" workbookViewId="0" topLeftCell="A1">
      <selection activeCell="G25" sqref="G25"/>
    </sheetView>
  </sheetViews>
  <sheetFormatPr defaultColWidth="9.140625" defaultRowHeight="12.75"/>
  <cols>
    <col min="1" max="1" width="3.57421875" style="4" customWidth="1"/>
    <col min="2" max="2" width="3.8515625" style="3" customWidth="1"/>
    <col min="3" max="3" width="25.8515625" style="4" customWidth="1"/>
    <col min="4" max="10" width="13.7109375" style="4" customWidth="1"/>
    <col min="11" max="11" width="3.8515625" style="4" customWidth="1"/>
    <col min="12" max="16384" width="9.140625" style="4" customWidth="1"/>
  </cols>
  <sheetData>
    <row r="1" spans="1:11" ht="12.75">
      <c r="A1" s="104"/>
      <c r="B1" s="105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4"/>
      <c r="B2" s="312" t="s">
        <v>2245</v>
      </c>
      <c r="C2" s="312"/>
      <c r="D2" s="312"/>
      <c r="E2" s="312"/>
      <c r="F2" s="312"/>
      <c r="G2" s="312"/>
      <c r="H2" s="312"/>
      <c r="I2" s="312"/>
      <c r="J2" s="312"/>
      <c r="K2" s="104"/>
    </row>
    <row r="3" spans="1:11" ht="15.75" customHeight="1">
      <c r="A3" s="104"/>
      <c r="B3" s="313" t="s">
        <v>2253</v>
      </c>
      <c r="C3" s="313"/>
      <c r="D3" s="313"/>
      <c r="E3" s="313"/>
      <c r="F3" s="313"/>
      <c r="G3" s="313"/>
      <c r="H3" s="313"/>
      <c r="I3" s="313"/>
      <c r="J3" s="313"/>
      <c r="K3" s="104"/>
    </row>
    <row r="4" spans="1:11" ht="15.75">
      <c r="A4" s="104"/>
      <c r="B4" s="314" t="s">
        <v>540</v>
      </c>
      <c r="C4" s="314"/>
      <c r="D4" s="314"/>
      <c r="E4" s="314"/>
      <c r="F4" s="314"/>
      <c r="G4" s="314"/>
      <c r="H4" s="314"/>
      <c r="I4" s="314"/>
      <c r="J4" s="314"/>
      <c r="K4" s="104"/>
    </row>
    <row r="5" spans="1:11" ht="15.75">
      <c r="A5" s="104"/>
      <c r="B5" s="104"/>
      <c r="C5" s="106"/>
      <c r="D5" s="107"/>
      <c r="E5" s="107"/>
      <c r="F5" s="107"/>
      <c r="G5" s="107"/>
      <c r="H5" s="107"/>
      <c r="I5" s="107"/>
      <c r="J5" s="107"/>
      <c r="K5" s="104"/>
    </row>
    <row r="6" spans="1:11" ht="18" customHeight="1">
      <c r="A6" s="104"/>
      <c r="B6" s="105"/>
      <c r="C6" s="108" t="s">
        <v>517</v>
      </c>
      <c r="D6" s="108" t="s">
        <v>518</v>
      </c>
      <c r="E6" s="108" t="s">
        <v>519</v>
      </c>
      <c r="F6" s="108" t="s">
        <v>520</v>
      </c>
      <c r="G6" s="108" t="s">
        <v>524</v>
      </c>
      <c r="H6" s="108" t="s">
        <v>521</v>
      </c>
      <c r="I6" s="108" t="s">
        <v>522</v>
      </c>
      <c r="J6" s="108" t="s">
        <v>523</v>
      </c>
      <c r="K6" s="104"/>
    </row>
    <row r="7" spans="1:11" ht="18" customHeight="1">
      <c r="A7" s="104"/>
      <c r="B7" s="105"/>
      <c r="C7" s="109"/>
      <c r="D7" s="109"/>
      <c r="E7" s="109"/>
      <c r="F7" s="109"/>
      <c r="G7" s="109"/>
      <c r="H7" s="109"/>
      <c r="I7" s="109"/>
      <c r="J7" s="109"/>
      <c r="K7" s="104"/>
    </row>
    <row r="8" spans="1:11" ht="34.5" customHeight="1">
      <c r="A8" s="104"/>
      <c r="B8" s="105"/>
      <c r="C8" s="110"/>
      <c r="D8" s="111" t="s">
        <v>2414</v>
      </c>
      <c r="E8" s="111" t="s">
        <v>514</v>
      </c>
      <c r="F8" s="111" t="s">
        <v>2415</v>
      </c>
      <c r="G8" s="111" t="s">
        <v>2416</v>
      </c>
      <c r="H8" s="111" t="s">
        <v>2417</v>
      </c>
      <c r="I8" s="111" t="s">
        <v>515</v>
      </c>
      <c r="J8" s="112" t="s">
        <v>503</v>
      </c>
      <c r="K8" s="113"/>
    </row>
    <row r="9" spans="1:11" ht="12.75">
      <c r="A9" s="104"/>
      <c r="B9" s="105"/>
      <c r="C9" s="104"/>
      <c r="D9" s="104"/>
      <c r="E9" s="104"/>
      <c r="F9" s="104"/>
      <c r="G9" s="104"/>
      <c r="H9" s="104"/>
      <c r="I9" s="104"/>
      <c r="J9" s="104"/>
      <c r="K9" s="114"/>
    </row>
    <row r="10" spans="1:11" ht="18" customHeight="1">
      <c r="A10" s="104"/>
      <c r="B10" s="109"/>
      <c r="C10" s="115" t="s">
        <v>569</v>
      </c>
      <c r="D10" s="116"/>
      <c r="E10" s="116"/>
      <c r="F10" s="116"/>
      <c r="G10" s="116"/>
      <c r="H10" s="116"/>
      <c r="I10" s="116"/>
      <c r="J10" s="117"/>
      <c r="K10" s="118"/>
    </row>
    <row r="11" spans="1:13" s="1" customFormat="1" ht="18" customHeight="1">
      <c r="A11" s="12"/>
      <c r="B11" s="119">
        <v>1</v>
      </c>
      <c r="C11" s="120" t="s">
        <v>1574</v>
      </c>
      <c r="D11" s="221">
        <v>0</v>
      </c>
      <c r="E11" s="221">
        <v>138639495.41682163</v>
      </c>
      <c r="F11" s="221">
        <v>9130343.936030433</v>
      </c>
      <c r="G11" s="221">
        <v>132910.7271479467</v>
      </c>
      <c r="H11" s="221">
        <v>0</v>
      </c>
      <c r="I11" s="221">
        <v>0</v>
      </c>
      <c r="J11" s="222">
        <v>147902750.07999998</v>
      </c>
      <c r="K11" s="121"/>
      <c r="M11" s="229"/>
    </row>
    <row r="12" spans="1:13" s="1" customFormat="1" ht="18" customHeight="1">
      <c r="A12" s="12"/>
      <c r="B12" s="247">
        <f>MAX($B$2:B11)+1</f>
        <v>2</v>
      </c>
      <c r="C12" s="120" t="s">
        <v>2255</v>
      </c>
      <c r="D12" s="221">
        <v>0</v>
      </c>
      <c r="E12" s="221">
        <v>166248509.3365235</v>
      </c>
      <c r="F12" s="221">
        <v>8774355.382837802</v>
      </c>
      <c r="G12" s="221">
        <v>90532.076838691</v>
      </c>
      <c r="H12" s="221">
        <v>0</v>
      </c>
      <c r="I12" s="221">
        <v>0</v>
      </c>
      <c r="J12" s="222">
        <v>175113396.7962</v>
      </c>
      <c r="K12" s="121"/>
      <c r="M12" s="229"/>
    </row>
    <row r="13" spans="1:13" s="1" customFormat="1" ht="18" customHeight="1">
      <c r="A13" s="12"/>
      <c r="B13" s="247">
        <f>MAX($B$2:B12)+1</f>
        <v>3</v>
      </c>
      <c r="C13" s="120" t="s">
        <v>2256</v>
      </c>
      <c r="D13" s="221">
        <v>0</v>
      </c>
      <c r="E13" s="221">
        <v>169468201.2845765</v>
      </c>
      <c r="F13" s="221">
        <v>20122923.602812983</v>
      </c>
      <c r="G13" s="221">
        <v>117342.16175352212</v>
      </c>
      <c r="H13" s="221">
        <v>0</v>
      </c>
      <c r="I13" s="221">
        <v>0</v>
      </c>
      <c r="J13" s="222">
        <v>189708467.04914302</v>
      </c>
      <c r="K13" s="121"/>
      <c r="M13" s="229"/>
    </row>
    <row r="14" spans="1:11" s="1" customFormat="1" ht="15">
      <c r="A14" s="12"/>
      <c r="B14" s="122"/>
      <c r="C14" s="12"/>
      <c r="D14" s="223"/>
      <c r="E14" s="223"/>
      <c r="F14" s="223"/>
      <c r="G14" s="223"/>
      <c r="H14" s="223"/>
      <c r="I14" s="223"/>
      <c r="J14" s="223"/>
      <c r="K14" s="123"/>
    </row>
    <row r="15" spans="1:11" s="1" customFormat="1" ht="18" customHeight="1">
      <c r="A15" s="12"/>
      <c r="B15" s="119"/>
      <c r="C15" s="124" t="s">
        <v>504</v>
      </c>
      <c r="D15" s="221"/>
      <c r="E15" s="221"/>
      <c r="F15" s="221"/>
      <c r="G15" s="221"/>
      <c r="H15" s="221"/>
      <c r="I15" s="221"/>
      <c r="J15" s="222"/>
      <c r="K15" s="121"/>
    </row>
    <row r="16" spans="1:13" s="1" customFormat="1" ht="18" customHeight="1">
      <c r="A16" s="12"/>
      <c r="B16" s="247">
        <f>MAX($B$2:B15)+1</f>
        <v>4</v>
      </c>
      <c r="C16" s="120" t="s">
        <v>1574</v>
      </c>
      <c r="D16" s="221">
        <v>0</v>
      </c>
      <c r="E16" s="221">
        <v>91968707.69103685</v>
      </c>
      <c r="F16" s="221">
        <v>57337968.34896314</v>
      </c>
      <c r="G16" s="221">
        <v>0</v>
      </c>
      <c r="H16" s="221">
        <v>0</v>
      </c>
      <c r="I16" s="221">
        <v>0</v>
      </c>
      <c r="J16" s="222">
        <v>149306676.04</v>
      </c>
      <c r="K16" s="121"/>
      <c r="M16" s="229"/>
    </row>
    <row r="17" spans="1:13" s="1" customFormat="1" ht="18" customHeight="1">
      <c r="A17" s="12"/>
      <c r="B17" s="247">
        <f>MAX($B$2:B16)+1</f>
        <v>5</v>
      </c>
      <c r="C17" s="120" t="s">
        <v>2255</v>
      </c>
      <c r="D17" s="221">
        <v>0</v>
      </c>
      <c r="E17" s="221">
        <v>98583208.90084566</v>
      </c>
      <c r="F17" s="221">
        <v>1921047.4356043236</v>
      </c>
      <c r="G17" s="221">
        <v>0</v>
      </c>
      <c r="H17" s="221">
        <v>0</v>
      </c>
      <c r="I17" s="221">
        <v>0</v>
      </c>
      <c r="J17" s="222">
        <v>100504256.33644998</v>
      </c>
      <c r="K17" s="121"/>
      <c r="M17" s="229"/>
    </row>
    <row r="18" spans="1:13" s="1" customFormat="1" ht="18" customHeight="1">
      <c r="A18" s="12"/>
      <c r="B18" s="247">
        <f>MAX($B$2:B17)+1</f>
        <v>6</v>
      </c>
      <c r="C18" s="120" t="s">
        <v>2256</v>
      </c>
      <c r="D18" s="221">
        <v>0</v>
      </c>
      <c r="E18" s="221">
        <v>120323350.24307331</v>
      </c>
      <c r="F18" s="221">
        <v>1901198.682223428</v>
      </c>
      <c r="G18" s="221">
        <v>0</v>
      </c>
      <c r="H18" s="221">
        <v>0</v>
      </c>
      <c r="I18" s="221">
        <v>0</v>
      </c>
      <c r="J18" s="222">
        <v>122224548.92529674</v>
      </c>
      <c r="K18" s="121"/>
      <c r="M18" s="229"/>
    </row>
    <row r="19" spans="1:11" s="1" customFormat="1" ht="15.75">
      <c r="A19" s="12"/>
      <c r="B19" s="119"/>
      <c r="C19" s="120"/>
      <c r="D19" s="221"/>
      <c r="E19" s="221"/>
      <c r="F19" s="221"/>
      <c r="G19" s="221"/>
      <c r="H19" s="221"/>
      <c r="I19" s="221"/>
      <c r="J19" s="222"/>
      <c r="K19" s="121"/>
    </row>
    <row r="20" spans="1:11" s="1" customFormat="1" ht="18" customHeight="1">
      <c r="A20" s="12"/>
      <c r="B20" s="119"/>
      <c r="C20" s="125" t="s">
        <v>570</v>
      </c>
      <c r="D20" s="221"/>
      <c r="E20" s="221"/>
      <c r="F20" s="221"/>
      <c r="G20" s="221"/>
      <c r="H20" s="221"/>
      <c r="I20" s="221"/>
      <c r="J20" s="222"/>
      <c r="K20" s="121"/>
    </row>
    <row r="21" spans="1:11" s="1" customFormat="1" ht="18" customHeight="1">
      <c r="A21" s="12"/>
      <c r="B21" s="247">
        <f>MAX($B$2:B20)+1</f>
        <v>7</v>
      </c>
      <c r="C21" s="120" t="s">
        <v>1574</v>
      </c>
      <c r="D21" s="221">
        <v>0</v>
      </c>
      <c r="E21" s="221">
        <v>230608203.10785848</v>
      </c>
      <c r="F21" s="221">
        <v>66468312.284993574</v>
      </c>
      <c r="G21" s="221">
        <v>132910.7271479467</v>
      </c>
      <c r="H21" s="221">
        <v>0</v>
      </c>
      <c r="I21" s="221">
        <v>0</v>
      </c>
      <c r="J21" s="222">
        <v>297209426.12</v>
      </c>
      <c r="K21" s="121"/>
    </row>
    <row r="22" spans="1:11" s="1" customFormat="1" ht="18" customHeight="1">
      <c r="A22" s="12"/>
      <c r="B22" s="247">
        <f>MAX($B$2:B21)+1</f>
        <v>8</v>
      </c>
      <c r="C22" s="120" t="s">
        <v>2255</v>
      </c>
      <c r="D22" s="221">
        <v>0</v>
      </c>
      <c r="E22" s="221">
        <v>264831718.23736918</v>
      </c>
      <c r="F22" s="221">
        <v>10695402.818442125</v>
      </c>
      <c r="G22" s="221">
        <v>90532.076838691</v>
      </c>
      <c r="H22" s="221">
        <v>0</v>
      </c>
      <c r="I22" s="221">
        <v>0</v>
      </c>
      <c r="J22" s="222">
        <v>275617653.13264996</v>
      </c>
      <c r="K22" s="121"/>
    </row>
    <row r="23" spans="1:11" s="1" customFormat="1" ht="18" customHeight="1">
      <c r="A23" s="12"/>
      <c r="B23" s="247">
        <f>MAX($B$2:B22)+1</f>
        <v>9</v>
      </c>
      <c r="C23" s="120" t="s">
        <v>2256</v>
      </c>
      <c r="D23" s="221">
        <v>0</v>
      </c>
      <c r="E23" s="221">
        <v>289791551.5276498</v>
      </c>
      <c r="F23" s="221">
        <v>22024122.28503641</v>
      </c>
      <c r="G23" s="221">
        <v>117342.16175352212</v>
      </c>
      <c r="H23" s="221">
        <v>0</v>
      </c>
      <c r="I23" s="221">
        <v>0</v>
      </c>
      <c r="J23" s="222">
        <v>311933015.97443974</v>
      </c>
      <c r="K23" s="121"/>
    </row>
    <row r="24" spans="1:11" s="1" customFormat="1" ht="15">
      <c r="A24" s="12"/>
      <c r="B24" s="122"/>
      <c r="C24" s="12"/>
      <c r="D24" s="223"/>
      <c r="E24" s="223"/>
      <c r="F24" s="223"/>
      <c r="G24" s="223"/>
      <c r="H24" s="223"/>
      <c r="I24" s="223"/>
      <c r="J24" s="223"/>
      <c r="K24" s="123"/>
    </row>
    <row r="25" spans="1:11" s="1" customFormat="1" ht="31.5">
      <c r="A25" s="12"/>
      <c r="B25" s="119"/>
      <c r="C25" s="183" t="s">
        <v>568</v>
      </c>
      <c r="D25" s="224" t="s">
        <v>2259</v>
      </c>
      <c r="E25" s="224" t="s">
        <v>533</v>
      </c>
      <c r="F25" s="225"/>
      <c r="G25" s="225"/>
      <c r="H25" s="225"/>
      <c r="I25" s="225"/>
      <c r="J25" s="223"/>
      <c r="K25" s="126"/>
    </row>
    <row r="26" spans="1:11" s="1" customFormat="1" ht="18" customHeight="1">
      <c r="A26" s="12"/>
      <c r="B26" s="247">
        <f>MAX($B$2:B25)+1</f>
        <v>10</v>
      </c>
      <c r="C26" s="120" t="s">
        <v>1574</v>
      </c>
      <c r="D26" s="221">
        <v>23449522.027812514</v>
      </c>
      <c r="E26" s="221">
        <v>160295698.52218747</v>
      </c>
      <c r="F26" s="221"/>
      <c r="G26" s="221"/>
      <c r="H26" s="221"/>
      <c r="I26" s="221"/>
      <c r="J26" s="223"/>
      <c r="K26" s="121"/>
    </row>
    <row r="27" spans="1:11" s="1" customFormat="1" ht="18" customHeight="1">
      <c r="A27" s="12"/>
      <c r="B27" s="247">
        <f>MAX($B$2:B26)+1</f>
        <v>11</v>
      </c>
      <c r="C27" s="120" t="s">
        <v>2255</v>
      </c>
      <c r="D27" s="221">
        <v>36724167.89196972</v>
      </c>
      <c r="E27" s="221">
        <v>137281318.9703803</v>
      </c>
      <c r="F27" s="226"/>
      <c r="G27" s="226"/>
      <c r="H27" s="226"/>
      <c r="I27" s="226"/>
      <c r="J27" s="226"/>
      <c r="K27" s="121"/>
    </row>
    <row r="28" spans="1:11" s="1" customFormat="1" ht="18" customHeight="1">
      <c r="A28" s="12"/>
      <c r="B28" s="247">
        <f>MAX($B$2:B27)+1</f>
        <v>12</v>
      </c>
      <c r="C28" s="120" t="s">
        <v>2256</v>
      </c>
      <c r="D28" s="221">
        <v>36959007.86851609</v>
      </c>
      <c r="E28" s="221">
        <v>157514765.48231918</v>
      </c>
      <c r="F28" s="226"/>
      <c r="G28" s="226"/>
      <c r="H28" s="226"/>
      <c r="I28" s="226"/>
      <c r="J28" s="226"/>
      <c r="K28" s="121"/>
    </row>
    <row r="29" spans="1:11" ht="12.75">
      <c r="A29" s="104"/>
      <c r="B29" s="105"/>
      <c r="C29" s="104"/>
      <c r="D29" s="104"/>
      <c r="E29" s="104"/>
      <c r="F29" s="104"/>
      <c r="G29" s="104"/>
      <c r="H29" s="104"/>
      <c r="I29" s="104"/>
      <c r="J29" s="104"/>
      <c r="K29" s="114"/>
    </row>
    <row r="30" spans="4:8" ht="12.75">
      <c r="D30" s="228"/>
      <c r="E30" s="228"/>
      <c r="G30" s="208"/>
      <c r="H30" s="228"/>
    </row>
    <row r="31" spans="4:8" ht="12.75">
      <c r="D31" s="228"/>
      <c r="E31" s="228"/>
      <c r="G31" s="208"/>
      <c r="H31" s="228"/>
    </row>
    <row r="32" spans="4:8" ht="12.75">
      <c r="D32" s="228"/>
      <c r="E32" s="228"/>
      <c r="G32" s="208"/>
      <c r="H32" s="228"/>
    </row>
    <row r="33" spans="4:8" ht="12.75">
      <c r="D33" s="228"/>
      <c r="E33" s="228"/>
      <c r="G33" s="208"/>
      <c r="H33" s="228"/>
    </row>
  </sheetData>
  <mergeCells count="3">
    <mergeCell ref="B2:J2"/>
    <mergeCell ref="B3:J3"/>
    <mergeCell ref="B4:J4"/>
  </mergeCells>
  <printOptions horizontalCentered="1"/>
  <pageMargins left="0.75" right="0.75" top="0.75" bottom="1" header="0.35" footer="0.5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Q88"/>
  <sheetViews>
    <sheetView zoomScaleSheetLayoutView="100" workbookViewId="0" topLeftCell="A1">
      <pane ySplit="6" topLeftCell="A64" activePane="bottomLeft" state="frozen"/>
      <selection pane="topLeft" activeCell="B1" sqref="B1"/>
      <selection pane="bottomLeft" activeCell="J74" sqref="J74"/>
    </sheetView>
  </sheetViews>
  <sheetFormatPr defaultColWidth="8.8515625" defaultRowHeight="12.75"/>
  <cols>
    <col min="1" max="1" width="3.421875" style="270" customWidth="1"/>
    <col min="2" max="2" width="4.421875" style="271" customWidth="1"/>
    <col min="3" max="3" width="68.8515625" style="270" bestFit="1" customWidth="1"/>
    <col min="4" max="14" width="11.57421875" style="270" customWidth="1"/>
    <col min="15" max="15" width="12.28125" style="270" customWidth="1"/>
    <col min="16" max="16" width="3.57421875" style="270" customWidth="1"/>
    <col min="17" max="17" width="10.140625" style="270" bestFit="1" customWidth="1"/>
    <col min="18" max="16384" width="8.8515625" style="270" customWidth="1"/>
  </cols>
  <sheetData>
    <row r="2" spans="2:15" s="272" customFormat="1" ht="65.1" customHeight="1">
      <c r="B2" s="273"/>
      <c r="C2" s="315" t="s">
        <v>2254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3:15" ht="20.25" customHeight="1">
      <c r="C3" s="266" t="s">
        <v>517</v>
      </c>
      <c r="D3" s="266" t="s">
        <v>518</v>
      </c>
      <c r="E3" s="266" t="s">
        <v>519</v>
      </c>
      <c r="F3" s="266" t="s">
        <v>520</v>
      </c>
      <c r="G3" s="266" t="s">
        <v>524</v>
      </c>
      <c r="H3" s="266" t="s">
        <v>521</v>
      </c>
      <c r="I3" s="266" t="s">
        <v>522</v>
      </c>
      <c r="J3" s="266" t="s">
        <v>523</v>
      </c>
      <c r="K3" s="266" t="s">
        <v>558</v>
      </c>
      <c r="L3" s="266" t="s">
        <v>1633</v>
      </c>
      <c r="M3" s="266" t="s">
        <v>2419</v>
      </c>
      <c r="N3" s="266" t="s">
        <v>1634</v>
      </c>
      <c r="O3" s="266" t="s">
        <v>1635</v>
      </c>
    </row>
    <row r="4" spans="3:15" ht="9.95" customHeight="1" thickBot="1"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2:15" s="130" customFormat="1" ht="21" customHeight="1" thickBot="1" thickTop="1">
      <c r="B5" s="274"/>
      <c r="C5" s="319" t="s">
        <v>1560</v>
      </c>
      <c r="D5" s="317" t="s">
        <v>503</v>
      </c>
      <c r="E5" s="317"/>
      <c r="F5" s="318"/>
      <c r="G5" s="321" t="s">
        <v>2409</v>
      </c>
      <c r="H5" s="321"/>
      <c r="I5" s="322"/>
      <c r="J5" s="317" t="s">
        <v>2410</v>
      </c>
      <c r="K5" s="317"/>
      <c r="L5" s="318"/>
      <c r="M5" s="317" t="s">
        <v>2411</v>
      </c>
      <c r="N5" s="317"/>
      <c r="O5" s="318"/>
    </row>
    <row r="6" spans="3:15" ht="21" customHeight="1" thickBot="1" thickTop="1">
      <c r="C6" s="320"/>
      <c r="D6" s="275" t="s">
        <v>2298</v>
      </c>
      <c r="E6" s="275" t="s">
        <v>2299</v>
      </c>
      <c r="F6" s="276" t="s">
        <v>2300</v>
      </c>
      <c r="G6" s="275" t="s">
        <v>2298</v>
      </c>
      <c r="H6" s="275" t="s">
        <v>2299</v>
      </c>
      <c r="I6" s="276" t="s">
        <v>2300</v>
      </c>
      <c r="J6" s="275" t="s">
        <v>2298</v>
      </c>
      <c r="K6" s="275" t="s">
        <v>2299</v>
      </c>
      <c r="L6" s="276" t="s">
        <v>2300</v>
      </c>
      <c r="M6" s="275" t="s">
        <v>2298</v>
      </c>
      <c r="N6" s="275" t="s">
        <v>2299</v>
      </c>
      <c r="O6" s="276" t="s">
        <v>2300</v>
      </c>
    </row>
    <row r="7" spans="2:17" ht="18.95" customHeight="1" thickTop="1">
      <c r="B7" s="277">
        <v>1</v>
      </c>
      <c r="C7" s="278" t="s">
        <v>1597</v>
      </c>
      <c r="D7" s="279">
        <f aca="true" t="shared" si="0" ref="D7:F9">G7+J7+M7</f>
        <v>8200000</v>
      </c>
      <c r="E7" s="280">
        <f t="shared" si="0"/>
        <v>0</v>
      </c>
      <c r="F7" s="267">
        <f t="shared" si="0"/>
        <v>0</v>
      </c>
      <c r="G7" s="279">
        <v>820000</v>
      </c>
      <c r="H7" s="267">
        <v>0</v>
      </c>
      <c r="I7" s="281">
        <v>0</v>
      </c>
      <c r="J7" s="267">
        <v>6560000</v>
      </c>
      <c r="K7" s="267">
        <v>0</v>
      </c>
      <c r="L7" s="281">
        <v>0</v>
      </c>
      <c r="M7" s="267">
        <v>820000</v>
      </c>
      <c r="N7" s="267">
        <v>0</v>
      </c>
      <c r="O7" s="281">
        <v>0</v>
      </c>
      <c r="Q7" s="282"/>
    </row>
    <row r="8" spans="2:17" ht="18.95" customHeight="1">
      <c r="B8" s="277">
        <v>2</v>
      </c>
      <c r="C8" s="278" t="s">
        <v>1575</v>
      </c>
      <c r="D8" s="283">
        <f t="shared" si="0"/>
        <v>0</v>
      </c>
      <c r="E8" s="284">
        <f t="shared" si="0"/>
        <v>0</v>
      </c>
      <c r="F8" s="248">
        <f t="shared" si="0"/>
        <v>0</v>
      </c>
      <c r="G8" s="283">
        <v>0</v>
      </c>
      <c r="H8" s="248">
        <v>0</v>
      </c>
      <c r="I8" s="249">
        <v>0</v>
      </c>
      <c r="J8" s="248">
        <v>0</v>
      </c>
      <c r="K8" s="248">
        <v>0</v>
      </c>
      <c r="L8" s="249">
        <v>0</v>
      </c>
      <c r="M8" s="248">
        <v>0</v>
      </c>
      <c r="N8" s="248">
        <v>0</v>
      </c>
      <c r="O8" s="249">
        <v>0</v>
      </c>
      <c r="Q8" s="282"/>
    </row>
    <row r="9" spans="2:17" ht="18.95" customHeight="1">
      <c r="B9" s="277">
        <v>3</v>
      </c>
      <c r="C9" s="278" t="s">
        <v>2301</v>
      </c>
      <c r="D9" s="283">
        <f t="shared" si="0"/>
        <v>8900000</v>
      </c>
      <c r="E9" s="284">
        <f t="shared" si="0"/>
        <v>0</v>
      </c>
      <c r="F9" s="248">
        <f t="shared" si="0"/>
        <v>0</v>
      </c>
      <c r="G9" s="283">
        <v>712000</v>
      </c>
      <c r="H9" s="248">
        <v>0</v>
      </c>
      <c r="I9" s="249">
        <v>0</v>
      </c>
      <c r="J9" s="248">
        <v>8010000</v>
      </c>
      <c r="K9" s="248">
        <v>0</v>
      </c>
      <c r="L9" s="249">
        <v>0</v>
      </c>
      <c r="M9" s="248">
        <v>178000</v>
      </c>
      <c r="N9" s="248">
        <v>0</v>
      </c>
      <c r="O9" s="249">
        <v>0</v>
      </c>
      <c r="Q9" s="282"/>
    </row>
    <row r="10" spans="2:17" ht="18.95" customHeight="1">
      <c r="B10" s="277">
        <v>4</v>
      </c>
      <c r="C10" s="278" t="s">
        <v>1576</v>
      </c>
      <c r="D10" s="283"/>
      <c r="E10" s="284"/>
      <c r="F10" s="248"/>
      <c r="G10" s="283"/>
      <c r="H10" s="248"/>
      <c r="I10" s="249"/>
      <c r="J10" s="248"/>
      <c r="K10" s="248"/>
      <c r="L10" s="249"/>
      <c r="M10" s="248"/>
      <c r="N10" s="248"/>
      <c r="O10" s="249"/>
      <c r="Q10" s="282"/>
    </row>
    <row r="11" spans="2:17" ht="18.95" customHeight="1">
      <c r="B11" s="277">
        <v>5</v>
      </c>
      <c r="C11" s="293" t="s">
        <v>1577</v>
      </c>
      <c r="D11" s="283">
        <f aca="true" t="shared" si="1" ref="D11:F15">G11+J11+M11</f>
        <v>0</v>
      </c>
      <c r="E11" s="284">
        <f t="shared" si="1"/>
        <v>0</v>
      </c>
      <c r="F11" s="248">
        <f t="shared" si="1"/>
        <v>0</v>
      </c>
      <c r="G11" s="283">
        <v>0</v>
      </c>
      <c r="H11" s="248">
        <v>0</v>
      </c>
      <c r="I11" s="249">
        <v>0</v>
      </c>
      <c r="J11" s="248">
        <v>0</v>
      </c>
      <c r="K11" s="248">
        <v>0</v>
      </c>
      <c r="L11" s="249">
        <v>0</v>
      </c>
      <c r="M11" s="248">
        <v>0</v>
      </c>
      <c r="N11" s="248">
        <v>0</v>
      </c>
      <c r="O11" s="249">
        <v>0</v>
      </c>
      <c r="Q11" s="282"/>
    </row>
    <row r="12" spans="2:17" ht="18.95" customHeight="1">
      <c r="B12" s="277">
        <v>6</v>
      </c>
      <c r="C12" s="293" t="s">
        <v>2304</v>
      </c>
      <c r="D12" s="283">
        <f t="shared" si="1"/>
        <v>0</v>
      </c>
      <c r="E12" s="284">
        <f t="shared" si="1"/>
        <v>0</v>
      </c>
      <c r="F12" s="248">
        <f t="shared" si="1"/>
        <v>6262874.000000001</v>
      </c>
      <c r="G12" s="283">
        <v>0</v>
      </c>
      <c r="H12" s="248">
        <v>0</v>
      </c>
      <c r="I12" s="249">
        <v>5636586.600000001</v>
      </c>
      <c r="J12" s="248">
        <v>0</v>
      </c>
      <c r="K12" s="248">
        <v>0</v>
      </c>
      <c r="L12" s="249">
        <v>626287.4</v>
      </c>
      <c r="M12" s="248">
        <v>0</v>
      </c>
      <c r="N12" s="248">
        <v>0</v>
      </c>
      <c r="O12" s="249">
        <v>0</v>
      </c>
      <c r="Q12" s="282"/>
    </row>
    <row r="13" spans="2:17" ht="18.95" customHeight="1">
      <c r="B13" s="277">
        <v>7</v>
      </c>
      <c r="C13" s="293" t="s">
        <v>2303</v>
      </c>
      <c r="D13" s="283">
        <f t="shared" si="1"/>
        <v>0</v>
      </c>
      <c r="E13" s="284">
        <f t="shared" si="1"/>
        <v>0</v>
      </c>
      <c r="F13" s="248">
        <f t="shared" si="1"/>
        <v>0</v>
      </c>
      <c r="G13" s="283">
        <v>0</v>
      </c>
      <c r="H13" s="248">
        <v>0</v>
      </c>
      <c r="I13" s="249">
        <v>0</v>
      </c>
      <c r="J13" s="248">
        <v>0</v>
      </c>
      <c r="K13" s="248">
        <v>0</v>
      </c>
      <c r="L13" s="249">
        <v>0</v>
      </c>
      <c r="M13" s="248">
        <v>0</v>
      </c>
      <c r="N13" s="248">
        <v>0</v>
      </c>
      <c r="O13" s="249">
        <v>0</v>
      </c>
      <c r="Q13" s="282"/>
    </row>
    <row r="14" spans="2:17" ht="18.95" customHeight="1">
      <c r="B14" s="277">
        <v>8</v>
      </c>
      <c r="C14" s="293" t="s">
        <v>2302</v>
      </c>
      <c r="D14" s="283">
        <f t="shared" si="1"/>
        <v>275000</v>
      </c>
      <c r="E14" s="284">
        <f t="shared" si="1"/>
        <v>0</v>
      </c>
      <c r="F14" s="248">
        <f t="shared" si="1"/>
        <v>0</v>
      </c>
      <c r="G14" s="283">
        <v>137500</v>
      </c>
      <c r="H14" s="248">
        <v>0</v>
      </c>
      <c r="I14" s="249">
        <v>0</v>
      </c>
      <c r="J14" s="248">
        <v>0</v>
      </c>
      <c r="K14" s="248">
        <v>0</v>
      </c>
      <c r="L14" s="249">
        <v>0</v>
      </c>
      <c r="M14" s="248">
        <v>137500</v>
      </c>
      <c r="N14" s="248"/>
      <c r="O14" s="249"/>
      <c r="Q14" s="282"/>
    </row>
    <row r="15" spans="2:17" ht="18.95" customHeight="1">
      <c r="B15" s="277">
        <v>9</v>
      </c>
      <c r="C15" s="293" t="s">
        <v>1578</v>
      </c>
      <c r="D15" s="283">
        <f>G15+M15+J15</f>
        <v>9175000</v>
      </c>
      <c r="E15" s="284">
        <f t="shared" si="1"/>
        <v>269481.78</v>
      </c>
      <c r="F15" s="248">
        <f t="shared" si="1"/>
        <v>2000000</v>
      </c>
      <c r="G15" s="283">
        <v>113750</v>
      </c>
      <c r="H15" s="248">
        <v>1861.6000000000001</v>
      </c>
      <c r="I15" s="249">
        <v>1000000</v>
      </c>
      <c r="J15" s="248">
        <v>61249.99999999999</v>
      </c>
      <c r="K15" s="248">
        <v>1002.4</v>
      </c>
      <c r="L15" s="249">
        <v>800000</v>
      </c>
      <c r="M15" s="248">
        <v>9000000</v>
      </c>
      <c r="N15" s="248">
        <v>266617.78</v>
      </c>
      <c r="O15" s="249">
        <v>200000</v>
      </c>
      <c r="Q15" s="282"/>
    </row>
    <row r="16" spans="2:17" ht="18.95" customHeight="1">
      <c r="B16" s="277">
        <v>10</v>
      </c>
      <c r="C16" s="278" t="s">
        <v>1579</v>
      </c>
      <c r="D16" s="283"/>
      <c r="E16" s="284"/>
      <c r="F16" s="248"/>
      <c r="G16" s="283"/>
      <c r="H16" s="248"/>
      <c r="I16" s="249"/>
      <c r="J16" s="248"/>
      <c r="K16" s="248"/>
      <c r="L16" s="249"/>
      <c r="M16" s="248"/>
      <c r="N16" s="248"/>
      <c r="O16" s="249"/>
      <c r="Q16" s="282"/>
    </row>
    <row r="17" spans="2:17" ht="18.95" customHeight="1">
      <c r="B17" s="277">
        <v>11</v>
      </c>
      <c r="C17" s="293" t="s">
        <v>2307</v>
      </c>
      <c r="D17" s="283">
        <f aca="true" t="shared" si="2" ref="D17:D43">G17+J17+M17</f>
        <v>0</v>
      </c>
      <c r="E17" s="284">
        <f aca="true" t="shared" si="3" ref="E17:E43">H17+K17+N17</f>
        <v>0</v>
      </c>
      <c r="F17" s="248">
        <f aca="true" t="shared" si="4" ref="F17:F43">I17+L17+O17</f>
        <v>2800000</v>
      </c>
      <c r="G17" s="283">
        <v>0</v>
      </c>
      <c r="H17" s="248">
        <v>0</v>
      </c>
      <c r="I17" s="249">
        <v>2800000</v>
      </c>
      <c r="J17" s="248">
        <v>0</v>
      </c>
      <c r="K17" s="248">
        <v>0</v>
      </c>
      <c r="L17" s="249">
        <v>0</v>
      </c>
      <c r="M17" s="248">
        <v>0</v>
      </c>
      <c r="N17" s="248">
        <v>0</v>
      </c>
      <c r="O17" s="249">
        <v>0</v>
      </c>
      <c r="Q17" s="282"/>
    </row>
    <row r="18" spans="2:17" ht="18.95" customHeight="1">
      <c r="B18" s="277">
        <v>12</v>
      </c>
      <c r="C18" s="293" t="s">
        <v>2308</v>
      </c>
      <c r="D18" s="283">
        <f t="shared" si="2"/>
        <v>100000</v>
      </c>
      <c r="E18" s="284">
        <f t="shared" si="3"/>
        <v>0</v>
      </c>
      <c r="F18" s="248">
        <f t="shared" si="4"/>
        <v>0</v>
      </c>
      <c r="G18" s="283">
        <v>0</v>
      </c>
      <c r="H18" s="248">
        <v>0</v>
      </c>
      <c r="I18" s="249">
        <v>0</v>
      </c>
      <c r="J18" s="248">
        <v>100000</v>
      </c>
      <c r="K18" s="248">
        <v>0</v>
      </c>
      <c r="L18" s="249">
        <v>0</v>
      </c>
      <c r="M18" s="248">
        <v>0</v>
      </c>
      <c r="N18" s="248">
        <v>0</v>
      </c>
      <c r="O18" s="249">
        <v>0</v>
      </c>
      <c r="Q18" s="282"/>
    </row>
    <row r="19" spans="2:17" ht="18.95" customHeight="1">
      <c r="B19" s="277">
        <v>13</v>
      </c>
      <c r="C19" s="293" t="s">
        <v>2309</v>
      </c>
      <c r="D19" s="283">
        <f t="shared" si="2"/>
        <v>438822</v>
      </c>
      <c r="E19" s="284">
        <f t="shared" si="3"/>
        <v>0</v>
      </c>
      <c r="F19" s="248">
        <f t="shared" si="4"/>
        <v>589787</v>
      </c>
      <c r="G19" s="283">
        <v>438822</v>
      </c>
      <c r="H19" s="248">
        <v>0</v>
      </c>
      <c r="I19" s="249">
        <v>0</v>
      </c>
      <c r="J19" s="248">
        <v>0</v>
      </c>
      <c r="K19" s="248">
        <v>0</v>
      </c>
      <c r="L19" s="249">
        <v>0</v>
      </c>
      <c r="M19" s="248">
        <v>0</v>
      </c>
      <c r="N19" s="248">
        <v>0</v>
      </c>
      <c r="O19" s="249">
        <v>589787</v>
      </c>
      <c r="Q19" s="282"/>
    </row>
    <row r="20" spans="2:17" ht="18.95" customHeight="1">
      <c r="B20" s="277">
        <v>14</v>
      </c>
      <c r="C20" s="293" t="s">
        <v>2310</v>
      </c>
      <c r="D20" s="283">
        <f t="shared" si="2"/>
        <v>0</v>
      </c>
      <c r="E20" s="284">
        <f t="shared" si="3"/>
        <v>2151672</v>
      </c>
      <c r="F20" s="248">
        <f t="shared" si="4"/>
        <v>0</v>
      </c>
      <c r="G20" s="283">
        <v>0</v>
      </c>
      <c r="H20" s="248">
        <f>375000+1401672</f>
        <v>1776672</v>
      </c>
      <c r="I20" s="249">
        <v>0</v>
      </c>
      <c r="J20" s="248">
        <v>0</v>
      </c>
      <c r="K20" s="248">
        <v>375000</v>
      </c>
      <c r="L20" s="249">
        <v>0</v>
      </c>
      <c r="M20" s="248">
        <v>0</v>
      </c>
      <c r="N20" s="248">
        <v>0</v>
      </c>
      <c r="O20" s="249">
        <v>0</v>
      </c>
      <c r="Q20" s="282"/>
    </row>
    <row r="21" spans="2:17" ht="18.95" customHeight="1">
      <c r="B21" s="277">
        <v>15</v>
      </c>
      <c r="C21" s="293" t="s">
        <v>2311</v>
      </c>
      <c r="D21" s="283">
        <f t="shared" si="2"/>
        <v>775000</v>
      </c>
      <c r="E21" s="284">
        <f t="shared" si="3"/>
        <v>0</v>
      </c>
      <c r="F21" s="248">
        <f t="shared" si="4"/>
        <v>0</v>
      </c>
      <c r="G21" s="283">
        <v>775000</v>
      </c>
      <c r="H21" s="248">
        <v>0</v>
      </c>
      <c r="I21" s="249">
        <v>0</v>
      </c>
      <c r="J21" s="248">
        <v>0</v>
      </c>
      <c r="K21" s="248">
        <v>0</v>
      </c>
      <c r="L21" s="249">
        <v>0</v>
      </c>
      <c r="M21" s="248">
        <v>0</v>
      </c>
      <c r="N21" s="248">
        <v>0</v>
      </c>
      <c r="O21" s="249">
        <v>0</v>
      </c>
      <c r="Q21" s="282"/>
    </row>
    <row r="22" spans="2:17" ht="18.95" customHeight="1">
      <c r="B22" s="277">
        <v>16</v>
      </c>
      <c r="C22" s="293" t="s">
        <v>2312</v>
      </c>
      <c r="D22" s="283">
        <f t="shared" si="2"/>
        <v>625000</v>
      </c>
      <c r="E22" s="284">
        <f t="shared" si="3"/>
        <v>0</v>
      </c>
      <c r="F22" s="248">
        <f t="shared" si="4"/>
        <v>0</v>
      </c>
      <c r="G22" s="283">
        <v>0</v>
      </c>
      <c r="H22" s="248">
        <v>0</v>
      </c>
      <c r="I22" s="249">
        <v>0</v>
      </c>
      <c r="J22" s="248">
        <v>0</v>
      </c>
      <c r="K22" s="248">
        <v>0</v>
      </c>
      <c r="L22" s="249">
        <v>0</v>
      </c>
      <c r="M22" s="248">
        <v>625000</v>
      </c>
      <c r="N22" s="248">
        <v>0</v>
      </c>
      <c r="O22" s="249">
        <v>0</v>
      </c>
      <c r="Q22" s="282"/>
    </row>
    <row r="23" spans="2:17" ht="18.95" customHeight="1">
      <c r="B23" s="277">
        <v>17</v>
      </c>
      <c r="C23" s="293" t="s">
        <v>2306</v>
      </c>
      <c r="D23" s="283">
        <f t="shared" si="2"/>
        <v>0</v>
      </c>
      <c r="E23" s="284">
        <f t="shared" si="3"/>
        <v>0</v>
      </c>
      <c r="F23" s="248">
        <f t="shared" si="4"/>
        <v>0</v>
      </c>
      <c r="G23" s="283">
        <v>0</v>
      </c>
      <c r="H23" s="248">
        <v>0</v>
      </c>
      <c r="I23" s="249">
        <v>0</v>
      </c>
      <c r="J23" s="248">
        <v>0</v>
      </c>
      <c r="K23" s="248">
        <v>0</v>
      </c>
      <c r="L23" s="249">
        <v>0</v>
      </c>
      <c r="M23" s="248">
        <v>0</v>
      </c>
      <c r="N23" s="248">
        <v>0</v>
      </c>
      <c r="O23" s="249">
        <v>0</v>
      </c>
      <c r="Q23" s="282"/>
    </row>
    <row r="24" spans="2:17" ht="18.95" customHeight="1">
      <c r="B24" s="277">
        <v>18</v>
      </c>
      <c r="C24" s="293" t="s">
        <v>2313</v>
      </c>
      <c r="D24" s="283">
        <f t="shared" si="2"/>
        <v>200000</v>
      </c>
      <c r="E24" s="284">
        <f t="shared" si="3"/>
        <v>0</v>
      </c>
      <c r="F24" s="248">
        <f t="shared" si="4"/>
        <v>1500000</v>
      </c>
      <c r="G24" s="283">
        <v>200000</v>
      </c>
      <c r="H24" s="248">
        <v>0</v>
      </c>
      <c r="I24" s="249">
        <v>1500000</v>
      </c>
      <c r="J24" s="248">
        <v>0</v>
      </c>
      <c r="K24" s="248">
        <v>0</v>
      </c>
      <c r="L24" s="249">
        <v>0</v>
      </c>
      <c r="M24" s="248">
        <v>0</v>
      </c>
      <c r="N24" s="248">
        <v>0</v>
      </c>
      <c r="O24" s="249">
        <v>0</v>
      </c>
      <c r="Q24" s="282"/>
    </row>
    <row r="25" spans="2:17" ht="18.95" customHeight="1">
      <c r="B25" s="277">
        <v>19</v>
      </c>
      <c r="C25" s="293" t="s">
        <v>2314</v>
      </c>
      <c r="D25" s="283">
        <f t="shared" si="2"/>
        <v>0</v>
      </c>
      <c r="E25" s="284">
        <f t="shared" si="3"/>
        <v>2815601</v>
      </c>
      <c r="F25" s="248">
        <f t="shared" si="4"/>
        <v>500000</v>
      </c>
      <c r="G25" s="283">
        <v>0</v>
      </c>
      <c r="H25" s="248">
        <v>2750000</v>
      </c>
      <c r="I25" s="249">
        <v>0</v>
      </c>
      <c r="J25" s="248">
        <v>0</v>
      </c>
      <c r="K25" s="248">
        <v>0</v>
      </c>
      <c r="L25" s="249">
        <v>0</v>
      </c>
      <c r="M25" s="248">
        <v>0</v>
      </c>
      <c r="N25" s="248">
        <v>65601</v>
      </c>
      <c r="O25" s="249">
        <v>500000</v>
      </c>
      <c r="Q25" s="282"/>
    </row>
    <row r="26" spans="2:17" ht="18.95" customHeight="1">
      <c r="B26" s="277">
        <v>20</v>
      </c>
      <c r="C26" s="293" t="s">
        <v>2315</v>
      </c>
      <c r="D26" s="283">
        <f t="shared" si="2"/>
        <v>0</v>
      </c>
      <c r="E26" s="284">
        <f t="shared" si="3"/>
        <v>0</v>
      </c>
      <c r="F26" s="248">
        <f t="shared" si="4"/>
        <v>877758</v>
      </c>
      <c r="G26" s="283">
        <v>0</v>
      </c>
      <c r="H26" s="248">
        <v>0</v>
      </c>
      <c r="I26" s="249">
        <v>877758</v>
      </c>
      <c r="J26" s="248">
        <v>0</v>
      </c>
      <c r="K26" s="248">
        <v>0</v>
      </c>
      <c r="L26" s="249">
        <v>0</v>
      </c>
      <c r="M26" s="248">
        <v>0</v>
      </c>
      <c r="N26" s="248">
        <v>0</v>
      </c>
      <c r="O26" s="249">
        <v>0</v>
      </c>
      <c r="Q26" s="282"/>
    </row>
    <row r="27" spans="2:17" ht="18.95" customHeight="1">
      <c r="B27" s="277">
        <v>21</v>
      </c>
      <c r="C27" s="293" t="s">
        <v>2340</v>
      </c>
      <c r="D27" s="283">
        <f t="shared" si="2"/>
        <v>1400000</v>
      </c>
      <c r="E27" s="284">
        <f t="shared" si="3"/>
        <v>0</v>
      </c>
      <c r="F27" s="248">
        <f t="shared" si="4"/>
        <v>4696564</v>
      </c>
      <c r="G27" s="283">
        <v>0</v>
      </c>
      <c r="H27" s="248">
        <v>0</v>
      </c>
      <c r="I27" s="249">
        <v>4696564</v>
      </c>
      <c r="J27" s="248">
        <v>0</v>
      </c>
      <c r="K27" s="248">
        <v>0</v>
      </c>
      <c r="L27" s="249">
        <v>0</v>
      </c>
      <c r="M27" s="248">
        <v>1400000</v>
      </c>
      <c r="N27" s="248">
        <v>0</v>
      </c>
      <c r="O27" s="249">
        <v>0</v>
      </c>
      <c r="Q27" s="282"/>
    </row>
    <row r="28" spans="2:17" ht="18.95" customHeight="1">
      <c r="B28" s="277">
        <v>22</v>
      </c>
      <c r="C28" s="293" t="s">
        <v>2316</v>
      </c>
      <c r="D28" s="283">
        <f t="shared" si="2"/>
        <v>0</v>
      </c>
      <c r="E28" s="284">
        <f t="shared" si="3"/>
        <v>0</v>
      </c>
      <c r="F28" s="248">
        <f t="shared" si="4"/>
        <v>0</v>
      </c>
      <c r="G28" s="283">
        <v>0</v>
      </c>
      <c r="H28" s="248">
        <v>0</v>
      </c>
      <c r="I28" s="249">
        <v>0</v>
      </c>
      <c r="J28" s="248">
        <v>0</v>
      </c>
      <c r="K28" s="248">
        <v>0</v>
      </c>
      <c r="L28" s="249">
        <v>0</v>
      </c>
      <c r="M28" s="248">
        <v>0</v>
      </c>
      <c r="N28" s="248">
        <v>0</v>
      </c>
      <c r="O28" s="249">
        <v>0</v>
      </c>
      <c r="Q28" s="282"/>
    </row>
    <row r="29" spans="2:17" ht="18.95" customHeight="1">
      <c r="B29" s="277">
        <v>23</v>
      </c>
      <c r="C29" s="293" t="s">
        <v>2317</v>
      </c>
      <c r="D29" s="283">
        <f t="shared" si="2"/>
        <v>1000000</v>
      </c>
      <c r="E29" s="284">
        <f t="shared" si="3"/>
        <v>1060000</v>
      </c>
      <c r="F29" s="248">
        <f t="shared" si="4"/>
        <v>5695000</v>
      </c>
      <c r="G29" s="283">
        <v>25000</v>
      </c>
      <c r="H29" s="248">
        <f>310000+750000</f>
        <v>1060000</v>
      </c>
      <c r="I29" s="249">
        <v>5353300</v>
      </c>
      <c r="J29" s="248">
        <v>975000</v>
      </c>
      <c r="K29" s="248">
        <v>0</v>
      </c>
      <c r="L29" s="249">
        <v>341700</v>
      </c>
      <c r="M29" s="248">
        <v>0</v>
      </c>
      <c r="N29" s="248">
        <v>0</v>
      </c>
      <c r="O29" s="249">
        <v>0</v>
      </c>
      <c r="Q29" s="282"/>
    </row>
    <row r="30" spans="2:17" ht="18.95" customHeight="1">
      <c r="B30" s="277">
        <v>24</v>
      </c>
      <c r="C30" s="293" t="s">
        <v>2318</v>
      </c>
      <c r="D30" s="283">
        <f t="shared" si="2"/>
        <v>0</v>
      </c>
      <c r="E30" s="284">
        <f t="shared" si="3"/>
        <v>0</v>
      </c>
      <c r="F30" s="248">
        <f t="shared" si="4"/>
        <v>0</v>
      </c>
      <c r="G30" s="283">
        <v>0</v>
      </c>
      <c r="H30" s="248">
        <v>0</v>
      </c>
      <c r="I30" s="249">
        <v>0</v>
      </c>
      <c r="J30" s="248">
        <v>0</v>
      </c>
      <c r="K30" s="248">
        <v>0</v>
      </c>
      <c r="L30" s="249">
        <v>0</v>
      </c>
      <c r="M30" s="248">
        <v>0</v>
      </c>
      <c r="N30" s="248">
        <v>0</v>
      </c>
      <c r="O30" s="249">
        <v>0</v>
      </c>
      <c r="Q30" s="282"/>
    </row>
    <row r="31" spans="2:17" ht="18.95" customHeight="1">
      <c r="B31" s="277">
        <v>25</v>
      </c>
      <c r="C31" s="293" t="s">
        <v>2319</v>
      </c>
      <c r="D31" s="283">
        <f t="shared" si="2"/>
        <v>2416168</v>
      </c>
      <c r="E31" s="284">
        <f t="shared" si="3"/>
        <v>15358832.000000002</v>
      </c>
      <c r="F31" s="248">
        <f t="shared" si="4"/>
        <v>2607926</v>
      </c>
      <c r="G31" s="283">
        <f>532684.16+695000+862000</f>
        <v>2089684.1600000001</v>
      </c>
      <c r="H31" s="248">
        <v>14283713.760000002</v>
      </c>
      <c r="I31" s="249">
        <v>2294974.88</v>
      </c>
      <c r="J31" s="248">
        <v>85916.8</v>
      </c>
      <c r="K31" s="248">
        <v>0</v>
      </c>
      <c r="L31" s="249">
        <v>52158.520000000004</v>
      </c>
      <c r="M31" s="248">
        <v>240567.04</v>
      </c>
      <c r="N31" s="248">
        <v>1075118.24</v>
      </c>
      <c r="O31" s="249">
        <v>260792.6</v>
      </c>
      <c r="Q31" s="282"/>
    </row>
    <row r="32" spans="2:17" ht="18.95" customHeight="1">
      <c r="B32" s="277">
        <v>26</v>
      </c>
      <c r="C32" s="293" t="s">
        <v>2320</v>
      </c>
      <c r="D32" s="283">
        <f t="shared" si="2"/>
        <v>0</v>
      </c>
      <c r="E32" s="284">
        <f t="shared" si="3"/>
        <v>0</v>
      </c>
      <c r="F32" s="248">
        <f t="shared" si="4"/>
        <v>0</v>
      </c>
      <c r="G32" s="283">
        <v>0</v>
      </c>
      <c r="H32" s="248">
        <v>0</v>
      </c>
      <c r="I32" s="249">
        <v>0</v>
      </c>
      <c r="J32" s="248">
        <v>0</v>
      </c>
      <c r="K32" s="248">
        <v>0</v>
      </c>
      <c r="L32" s="249">
        <v>0</v>
      </c>
      <c r="M32" s="248">
        <v>0</v>
      </c>
      <c r="N32" s="248">
        <v>0</v>
      </c>
      <c r="O32" s="249">
        <v>0</v>
      </c>
      <c r="Q32" s="282"/>
    </row>
    <row r="33" spans="2:17" ht="18.95" customHeight="1">
      <c r="B33" s="277">
        <v>27</v>
      </c>
      <c r="C33" s="293" t="s">
        <v>2305</v>
      </c>
      <c r="D33" s="283">
        <f t="shared" si="2"/>
        <v>0</v>
      </c>
      <c r="E33" s="284">
        <f t="shared" si="3"/>
        <v>926488</v>
      </c>
      <c r="F33" s="248">
        <f t="shared" si="4"/>
        <v>38687511</v>
      </c>
      <c r="G33" s="283">
        <v>0</v>
      </c>
      <c r="H33" s="248">
        <v>926488</v>
      </c>
      <c r="I33" s="249">
        <v>9671877.75</v>
      </c>
      <c r="J33" s="248">
        <v>0</v>
      </c>
      <c r="K33" s="248">
        <v>0</v>
      </c>
      <c r="L33" s="249">
        <v>29015633.25</v>
      </c>
      <c r="M33" s="248">
        <v>0</v>
      </c>
      <c r="N33" s="248">
        <v>0</v>
      </c>
      <c r="O33" s="249">
        <v>0</v>
      </c>
      <c r="Q33" s="282"/>
    </row>
    <row r="34" spans="2:17" ht="18.95" customHeight="1">
      <c r="B34" s="277">
        <v>28</v>
      </c>
      <c r="C34" s="293" t="s">
        <v>2321</v>
      </c>
      <c r="D34" s="283">
        <f t="shared" si="2"/>
        <v>75000</v>
      </c>
      <c r="E34" s="284">
        <f t="shared" si="3"/>
        <v>0</v>
      </c>
      <c r="F34" s="248">
        <f t="shared" si="4"/>
        <v>0</v>
      </c>
      <c r="G34" s="283">
        <v>37500</v>
      </c>
      <c r="H34" s="248">
        <v>0</v>
      </c>
      <c r="I34" s="249">
        <v>0</v>
      </c>
      <c r="J34" s="248">
        <v>0</v>
      </c>
      <c r="K34" s="248">
        <v>0</v>
      </c>
      <c r="L34" s="249">
        <v>0</v>
      </c>
      <c r="M34" s="248">
        <v>37500</v>
      </c>
      <c r="N34" s="248">
        <v>0</v>
      </c>
      <c r="O34" s="249">
        <v>0</v>
      </c>
      <c r="Q34" s="282"/>
    </row>
    <row r="35" spans="2:17" ht="18.95" customHeight="1">
      <c r="B35" s="277">
        <v>29</v>
      </c>
      <c r="C35" s="293" t="s">
        <v>2322</v>
      </c>
      <c r="D35" s="283">
        <f t="shared" si="2"/>
        <v>0</v>
      </c>
      <c r="E35" s="284">
        <f t="shared" si="3"/>
        <v>0</v>
      </c>
      <c r="F35" s="248">
        <f t="shared" si="4"/>
        <v>0</v>
      </c>
      <c r="G35" s="283">
        <v>0</v>
      </c>
      <c r="H35" s="248">
        <v>0</v>
      </c>
      <c r="I35" s="249">
        <v>0</v>
      </c>
      <c r="J35" s="248">
        <v>0</v>
      </c>
      <c r="K35" s="248">
        <v>0</v>
      </c>
      <c r="L35" s="249">
        <v>0</v>
      </c>
      <c r="M35" s="248">
        <v>0</v>
      </c>
      <c r="N35" s="248">
        <v>0</v>
      </c>
      <c r="O35" s="249">
        <v>0</v>
      </c>
      <c r="Q35" s="282"/>
    </row>
    <row r="36" spans="2:17" ht="18.95" customHeight="1">
      <c r="B36" s="277">
        <v>30</v>
      </c>
      <c r="C36" s="293" t="s">
        <v>2323</v>
      </c>
      <c r="D36" s="283">
        <f t="shared" si="2"/>
        <v>193689</v>
      </c>
      <c r="E36" s="284">
        <f t="shared" si="3"/>
        <v>15112746.31</v>
      </c>
      <c r="F36" s="248">
        <f t="shared" si="4"/>
        <v>19970000</v>
      </c>
      <c r="G36" s="283">
        <v>193689</v>
      </c>
      <c r="H36" s="248">
        <f>1907788.31+1135924</f>
        <v>3043712.31</v>
      </c>
      <c r="I36" s="249">
        <v>0</v>
      </c>
      <c r="J36" s="248">
        <v>0</v>
      </c>
      <c r="K36" s="248">
        <v>12069034</v>
      </c>
      <c r="L36" s="249">
        <v>19970000</v>
      </c>
      <c r="M36" s="248">
        <v>0</v>
      </c>
      <c r="N36" s="248">
        <v>0</v>
      </c>
      <c r="O36" s="249">
        <v>0</v>
      </c>
      <c r="Q36" s="282"/>
    </row>
    <row r="37" spans="2:17" ht="18.95" customHeight="1">
      <c r="B37" s="277">
        <v>31</v>
      </c>
      <c r="C37" s="293" t="s">
        <v>2324</v>
      </c>
      <c r="D37" s="283">
        <f t="shared" si="2"/>
        <v>125000</v>
      </c>
      <c r="E37" s="284">
        <f t="shared" si="3"/>
        <v>0</v>
      </c>
      <c r="F37" s="248">
        <f t="shared" si="4"/>
        <v>0</v>
      </c>
      <c r="G37" s="283">
        <v>0</v>
      </c>
      <c r="H37" s="248">
        <v>0</v>
      </c>
      <c r="I37" s="249">
        <v>0</v>
      </c>
      <c r="J37" s="248">
        <v>125000</v>
      </c>
      <c r="K37" s="248">
        <v>0</v>
      </c>
      <c r="L37" s="249">
        <v>0</v>
      </c>
      <c r="M37" s="248">
        <v>0</v>
      </c>
      <c r="N37" s="248">
        <v>0</v>
      </c>
      <c r="O37" s="249">
        <v>0</v>
      </c>
      <c r="Q37" s="282"/>
    </row>
    <row r="38" spans="2:17" ht="18.95" customHeight="1">
      <c r="B38" s="277">
        <v>32</v>
      </c>
      <c r="C38" s="293" t="s">
        <v>1580</v>
      </c>
      <c r="D38" s="283">
        <f>G38+J38+M38</f>
        <v>0</v>
      </c>
      <c r="E38" s="284">
        <f t="shared" si="3"/>
        <v>2576978.2199999997</v>
      </c>
      <c r="F38" s="248">
        <f t="shared" si="4"/>
        <v>2181927.8</v>
      </c>
      <c r="G38" s="283">
        <v>0</v>
      </c>
      <c r="H38" s="248">
        <v>2108704.26</v>
      </c>
      <c r="I38" s="249">
        <v>1500000</v>
      </c>
      <c r="J38" s="130">
        <v>0</v>
      </c>
      <c r="K38" s="248">
        <f>48475.96+419798</f>
        <v>468273.96</v>
      </c>
      <c r="L38" s="249">
        <f>400000+181927.8</f>
        <v>581927.8</v>
      </c>
      <c r="M38" s="248">
        <v>0</v>
      </c>
      <c r="N38" s="248">
        <v>0</v>
      </c>
      <c r="O38" s="249">
        <v>100000</v>
      </c>
      <c r="Q38" s="282"/>
    </row>
    <row r="39" spans="2:17" ht="18.95" customHeight="1">
      <c r="B39" s="277">
        <v>33</v>
      </c>
      <c r="C39" s="278" t="s">
        <v>2337</v>
      </c>
      <c r="D39" s="283">
        <f t="shared" si="2"/>
        <v>8000000</v>
      </c>
      <c r="E39" s="284">
        <f t="shared" si="3"/>
        <v>6000000</v>
      </c>
      <c r="F39" s="248">
        <f t="shared" si="4"/>
        <v>8000000</v>
      </c>
      <c r="G39" s="283">
        <v>8000000</v>
      </c>
      <c r="H39" s="248">
        <v>6000000</v>
      </c>
      <c r="I39" s="249">
        <v>8000000</v>
      </c>
      <c r="J39" s="248">
        <v>0</v>
      </c>
      <c r="K39" s="248">
        <v>0</v>
      </c>
      <c r="L39" s="249">
        <v>0</v>
      </c>
      <c r="M39" s="248">
        <v>0</v>
      </c>
      <c r="N39" s="248">
        <v>0</v>
      </c>
      <c r="O39" s="249">
        <v>0</v>
      </c>
      <c r="Q39" s="282"/>
    </row>
    <row r="40" spans="2:17" ht="18.95" customHeight="1">
      <c r="B40" s="277">
        <v>34</v>
      </c>
      <c r="C40" s="278" t="s">
        <v>1526</v>
      </c>
      <c r="D40" s="283">
        <f t="shared" si="2"/>
        <v>1477000</v>
      </c>
      <c r="E40" s="284">
        <f t="shared" si="3"/>
        <v>5000000</v>
      </c>
      <c r="F40" s="248">
        <f t="shared" si="4"/>
        <v>5000000</v>
      </c>
      <c r="G40" s="283">
        <v>0</v>
      </c>
      <c r="H40" s="248">
        <v>0</v>
      </c>
      <c r="I40" s="249">
        <v>0</v>
      </c>
      <c r="J40" s="248">
        <v>0</v>
      </c>
      <c r="K40" s="248">
        <v>0</v>
      </c>
      <c r="L40" s="249">
        <v>0</v>
      </c>
      <c r="M40" s="248">
        <v>1477000</v>
      </c>
      <c r="N40" s="248">
        <v>5000000</v>
      </c>
      <c r="O40" s="249">
        <v>5000000</v>
      </c>
      <c r="Q40" s="282"/>
    </row>
    <row r="41" spans="2:17" ht="18.95" customHeight="1">
      <c r="B41" s="277">
        <v>35</v>
      </c>
      <c r="C41" s="278" t="s">
        <v>1596</v>
      </c>
      <c r="D41" s="283">
        <f t="shared" si="2"/>
        <v>25200000</v>
      </c>
      <c r="E41" s="284">
        <f t="shared" si="3"/>
        <v>26089000</v>
      </c>
      <c r="F41" s="248">
        <f t="shared" si="4"/>
        <v>21152000</v>
      </c>
      <c r="G41" s="283">
        <v>0</v>
      </c>
      <c r="H41" s="248">
        <v>0</v>
      </c>
      <c r="I41" s="249">
        <v>0</v>
      </c>
      <c r="J41" s="248">
        <v>0</v>
      </c>
      <c r="K41" s="248">
        <v>0</v>
      </c>
      <c r="L41" s="249">
        <v>0</v>
      </c>
      <c r="M41" s="248">
        <v>25200000</v>
      </c>
      <c r="N41" s="248">
        <v>26089000</v>
      </c>
      <c r="O41" s="249">
        <v>21152000</v>
      </c>
      <c r="Q41" s="282"/>
    </row>
    <row r="42" spans="2:17" ht="18.95" customHeight="1">
      <c r="B42" s="277">
        <v>36</v>
      </c>
      <c r="C42" s="278" t="s">
        <v>2326</v>
      </c>
      <c r="D42" s="283">
        <f t="shared" si="2"/>
        <v>22800000</v>
      </c>
      <c r="E42" s="284">
        <f t="shared" si="3"/>
        <v>9400000</v>
      </c>
      <c r="F42" s="248">
        <f t="shared" si="4"/>
        <v>22200000</v>
      </c>
      <c r="G42" s="283">
        <v>0</v>
      </c>
      <c r="H42" s="248">
        <v>0</v>
      </c>
      <c r="I42" s="249">
        <v>0</v>
      </c>
      <c r="J42" s="248">
        <v>0</v>
      </c>
      <c r="K42" s="248">
        <v>0</v>
      </c>
      <c r="L42" s="249">
        <v>0</v>
      </c>
      <c r="M42" s="248">
        <v>22800000</v>
      </c>
      <c r="N42" s="248">
        <v>9400000</v>
      </c>
      <c r="O42" s="249">
        <v>22200000</v>
      </c>
      <c r="Q42" s="282"/>
    </row>
    <row r="43" spans="2:17" ht="18.95" customHeight="1">
      <c r="B43" s="277">
        <v>37</v>
      </c>
      <c r="C43" s="278" t="s">
        <v>2327</v>
      </c>
      <c r="D43" s="283">
        <f t="shared" si="2"/>
        <v>0</v>
      </c>
      <c r="E43" s="284">
        <f t="shared" si="3"/>
        <v>3500000</v>
      </c>
      <c r="F43" s="248">
        <f t="shared" si="4"/>
        <v>7000000</v>
      </c>
      <c r="G43" s="283">
        <v>0</v>
      </c>
      <c r="H43" s="248">
        <v>0</v>
      </c>
      <c r="I43" s="249">
        <v>0</v>
      </c>
      <c r="J43" s="248">
        <v>0</v>
      </c>
      <c r="K43" s="248">
        <v>0</v>
      </c>
      <c r="L43" s="249">
        <v>0</v>
      </c>
      <c r="M43" s="248">
        <v>0</v>
      </c>
      <c r="N43" s="248">
        <v>3500000</v>
      </c>
      <c r="O43" s="249">
        <v>7000000</v>
      </c>
      <c r="Q43" s="282"/>
    </row>
    <row r="44" spans="2:17" ht="18.95" customHeight="1">
      <c r="B44" s="277">
        <v>38</v>
      </c>
      <c r="C44" s="278" t="s">
        <v>2331</v>
      </c>
      <c r="D44" s="283"/>
      <c r="E44" s="284"/>
      <c r="F44" s="248"/>
      <c r="G44" s="283"/>
      <c r="H44" s="248"/>
      <c r="I44" s="249"/>
      <c r="J44" s="248"/>
      <c r="K44" s="248"/>
      <c r="L44" s="249"/>
      <c r="M44" s="248"/>
      <c r="N44" s="248"/>
      <c r="O44" s="249"/>
      <c r="Q44" s="282"/>
    </row>
    <row r="45" spans="2:17" ht="18.95" customHeight="1">
      <c r="B45" s="277">
        <v>39</v>
      </c>
      <c r="C45" s="293" t="s">
        <v>2329</v>
      </c>
      <c r="D45" s="283">
        <f aca="true" t="shared" si="5" ref="D45:F49">G45+J45+M45</f>
        <v>22500000</v>
      </c>
      <c r="E45" s="284">
        <f t="shared" si="5"/>
        <v>21022000</v>
      </c>
      <c r="F45" s="248">
        <f t="shared" si="5"/>
        <v>15145000</v>
      </c>
      <c r="G45" s="283">
        <v>0</v>
      </c>
      <c r="H45" s="248">
        <v>0</v>
      </c>
      <c r="I45" s="249">
        <v>0</v>
      </c>
      <c r="J45" s="248">
        <v>0</v>
      </c>
      <c r="K45" s="248">
        <v>0</v>
      </c>
      <c r="L45" s="249">
        <v>0</v>
      </c>
      <c r="M45" s="248">
        <v>22500000</v>
      </c>
      <c r="N45" s="248">
        <v>21022000</v>
      </c>
      <c r="O45" s="249">
        <v>15145000</v>
      </c>
      <c r="Q45" s="282"/>
    </row>
    <row r="46" spans="2:17" ht="18.95" customHeight="1">
      <c r="B46" s="277">
        <v>40</v>
      </c>
      <c r="C46" s="293" t="s">
        <v>2330</v>
      </c>
      <c r="D46" s="283">
        <f t="shared" si="5"/>
        <v>11300000</v>
      </c>
      <c r="E46" s="284">
        <f t="shared" si="5"/>
        <v>10043000</v>
      </c>
      <c r="F46" s="248">
        <f t="shared" si="5"/>
        <v>10062000</v>
      </c>
      <c r="G46" s="283">
        <v>0</v>
      </c>
      <c r="H46" s="248">
        <v>0</v>
      </c>
      <c r="I46" s="249">
        <v>0</v>
      </c>
      <c r="J46" s="248">
        <v>0</v>
      </c>
      <c r="K46" s="248">
        <v>0</v>
      </c>
      <c r="L46" s="249">
        <v>0</v>
      </c>
      <c r="M46" s="248">
        <v>11300000</v>
      </c>
      <c r="N46" s="248">
        <v>10043000</v>
      </c>
      <c r="O46" s="249">
        <v>10062000</v>
      </c>
      <c r="Q46" s="282"/>
    </row>
    <row r="47" spans="2:17" ht="18.95" customHeight="1">
      <c r="B47" s="277">
        <v>41</v>
      </c>
      <c r="C47" s="293" t="s">
        <v>2332</v>
      </c>
      <c r="D47" s="283">
        <f t="shared" si="5"/>
        <v>600000</v>
      </c>
      <c r="E47" s="284">
        <f t="shared" si="5"/>
        <v>1000000</v>
      </c>
      <c r="F47" s="248">
        <f t="shared" si="5"/>
        <v>8500000</v>
      </c>
      <c r="G47" s="283">
        <v>600000</v>
      </c>
      <c r="H47" s="248">
        <v>1000000</v>
      </c>
      <c r="I47" s="249">
        <v>8500000</v>
      </c>
      <c r="J47" s="248">
        <v>0</v>
      </c>
      <c r="K47" s="248">
        <v>0</v>
      </c>
      <c r="L47" s="249">
        <v>0</v>
      </c>
      <c r="M47" s="248">
        <v>0</v>
      </c>
      <c r="N47" s="248">
        <v>0</v>
      </c>
      <c r="O47" s="249">
        <v>0</v>
      </c>
      <c r="Q47" s="282"/>
    </row>
    <row r="48" spans="2:17" ht="18.95" customHeight="1">
      <c r="B48" s="277">
        <v>42</v>
      </c>
      <c r="C48" s="293" t="s">
        <v>2333</v>
      </c>
      <c r="D48" s="283">
        <f t="shared" si="5"/>
        <v>22000000</v>
      </c>
      <c r="E48" s="284">
        <f t="shared" si="5"/>
        <v>15000000</v>
      </c>
      <c r="F48" s="248">
        <f t="shared" si="5"/>
        <v>15000000</v>
      </c>
      <c r="G48" s="283">
        <v>0</v>
      </c>
      <c r="H48" s="248">
        <v>0</v>
      </c>
      <c r="I48" s="249">
        <v>0</v>
      </c>
      <c r="J48" s="248">
        <v>0</v>
      </c>
      <c r="K48" s="248">
        <v>0</v>
      </c>
      <c r="L48" s="249">
        <v>0</v>
      </c>
      <c r="M48" s="248">
        <v>22000000</v>
      </c>
      <c r="N48" s="248">
        <v>15000000</v>
      </c>
      <c r="O48" s="249">
        <v>15000000</v>
      </c>
      <c r="Q48" s="282"/>
    </row>
    <row r="49" spans="2:17" ht="18.95" customHeight="1">
      <c r="B49" s="277">
        <v>43</v>
      </c>
      <c r="C49" s="278" t="s">
        <v>2328</v>
      </c>
      <c r="D49" s="283">
        <f t="shared" si="5"/>
        <v>1900000</v>
      </c>
      <c r="E49" s="284">
        <f t="shared" si="5"/>
        <v>9000000</v>
      </c>
      <c r="F49" s="248">
        <f t="shared" si="5"/>
        <v>9000000</v>
      </c>
      <c r="G49" s="283">
        <v>0</v>
      </c>
      <c r="H49" s="248">
        <v>0</v>
      </c>
      <c r="I49" s="249">
        <v>0</v>
      </c>
      <c r="J49" s="248">
        <v>0</v>
      </c>
      <c r="K49" s="248">
        <v>0</v>
      </c>
      <c r="L49" s="249">
        <v>0</v>
      </c>
      <c r="M49" s="248">
        <v>1900000</v>
      </c>
      <c r="N49" s="248">
        <v>9000000</v>
      </c>
      <c r="O49" s="249">
        <v>9000000</v>
      </c>
      <c r="Q49" s="282"/>
    </row>
    <row r="50" spans="2:17" ht="18.95" customHeight="1">
      <c r="B50" s="277">
        <v>44</v>
      </c>
      <c r="C50" s="278" t="s">
        <v>2412</v>
      </c>
      <c r="D50" s="285">
        <f>G50+J50+M50</f>
        <v>55325626.67</v>
      </c>
      <c r="E50" s="248">
        <f>H50+K50+N50</f>
        <v>0</v>
      </c>
      <c r="F50" s="248">
        <f>I50+L50+O50</f>
        <v>0</v>
      </c>
      <c r="G50" s="283">
        <v>0</v>
      </c>
      <c r="H50" s="248">
        <v>0</v>
      </c>
      <c r="I50" s="249">
        <v>0</v>
      </c>
      <c r="J50" s="248">
        <v>55325626.67</v>
      </c>
      <c r="K50" s="248">
        <v>0</v>
      </c>
      <c r="L50" s="249">
        <v>0</v>
      </c>
      <c r="M50" s="248">
        <v>0</v>
      </c>
      <c r="N50" s="248">
        <v>0</v>
      </c>
      <c r="O50" s="249">
        <v>0</v>
      </c>
      <c r="Q50" s="282"/>
    </row>
    <row r="51" spans="2:17" ht="18.95" customHeight="1">
      <c r="B51" s="277">
        <v>45</v>
      </c>
      <c r="C51" s="278" t="s">
        <v>1581</v>
      </c>
      <c r="D51" s="285"/>
      <c r="E51" s="248"/>
      <c r="F51" s="248"/>
      <c r="G51" s="283"/>
      <c r="H51" s="248"/>
      <c r="I51" s="249"/>
      <c r="J51" s="248"/>
      <c r="K51" s="248"/>
      <c r="L51" s="249"/>
      <c r="M51" s="248"/>
      <c r="N51" s="248"/>
      <c r="O51" s="249"/>
      <c r="Q51" s="282"/>
    </row>
    <row r="52" spans="2:17" ht="18.95" customHeight="1">
      <c r="B52" s="277">
        <v>46</v>
      </c>
      <c r="C52" s="293" t="s">
        <v>1582</v>
      </c>
      <c r="D52" s="285">
        <f aca="true" t="shared" si="6" ref="D52:F54">G52+J52+M52</f>
        <v>75000</v>
      </c>
      <c r="E52" s="248">
        <f t="shared" si="6"/>
        <v>4653019.75</v>
      </c>
      <c r="F52" s="248">
        <f t="shared" si="6"/>
        <v>727711.2</v>
      </c>
      <c r="G52" s="283">
        <v>56250</v>
      </c>
      <c r="H52" s="248">
        <v>3300310.5</v>
      </c>
      <c r="I52" s="249">
        <v>682229.25</v>
      </c>
      <c r="J52" s="248">
        <v>15000</v>
      </c>
      <c r="K52" s="248">
        <f>880082.8+63684.6</f>
        <v>943767.4</v>
      </c>
      <c r="L52" s="249">
        <v>0</v>
      </c>
      <c r="M52" s="248">
        <v>3750</v>
      </c>
      <c r="N52" s="248">
        <f>220020.7+15921.15+173000</f>
        <v>408941.85</v>
      </c>
      <c r="O52" s="249">
        <v>45481.950000000004</v>
      </c>
      <c r="Q52" s="282"/>
    </row>
    <row r="53" spans="2:17" ht="18.95" customHeight="1">
      <c r="B53" s="277">
        <v>47</v>
      </c>
      <c r="C53" s="293" t="s">
        <v>1583</v>
      </c>
      <c r="D53" s="285">
        <f t="shared" si="6"/>
        <v>2000000</v>
      </c>
      <c r="E53" s="248">
        <f t="shared" si="6"/>
        <v>15232312.25</v>
      </c>
      <c r="F53" s="248">
        <f t="shared" si="6"/>
        <v>6000000</v>
      </c>
      <c r="G53" s="283">
        <v>2000000</v>
      </c>
      <c r="H53" s="248">
        <f>8493495+6000000+238817.25+500000</f>
        <v>15232312.25</v>
      </c>
      <c r="I53" s="249">
        <v>6000000</v>
      </c>
      <c r="J53" s="248">
        <v>0</v>
      </c>
      <c r="K53" s="248">
        <v>0</v>
      </c>
      <c r="L53" s="249">
        <v>0</v>
      </c>
      <c r="M53" s="248">
        <v>0</v>
      </c>
      <c r="N53" s="248">
        <v>0</v>
      </c>
      <c r="O53" s="249">
        <v>0</v>
      </c>
      <c r="Q53" s="282"/>
    </row>
    <row r="54" spans="2:17" ht="18.95" customHeight="1">
      <c r="B54" s="277">
        <v>48</v>
      </c>
      <c r="C54" s="293" t="s">
        <v>2325</v>
      </c>
      <c r="D54" s="285">
        <f t="shared" si="6"/>
        <v>0</v>
      </c>
      <c r="E54" s="248">
        <f t="shared" si="6"/>
        <v>0</v>
      </c>
      <c r="F54" s="248">
        <f t="shared" si="6"/>
        <v>0</v>
      </c>
      <c r="G54" s="283">
        <v>0</v>
      </c>
      <c r="H54" s="248">
        <v>0</v>
      </c>
      <c r="I54" s="249">
        <v>0</v>
      </c>
      <c r="J54" s="248">
        <v>0</v>
      </c>
      <c r="K54" s="248">
        <v>0</v>
      </c>
      <c r="L54" s="249">
        <v>0</v>
      </c>
      <c r="M54" s="248">
        <v>0</v>
      </c>
      <c r="N54" s="248">
        <v>0</v>
      </c>
      <c r="O54" s="249">
        <v>0</v>
      </c>
      <c r="Q54" s="282"/>
    </row>
    <row r="55" spans="2:17" ht="18.95" customHeight="1">
      <c r="B55" s="277">
        <v>49</v>
      </c>
      <c r="C55" s="278" t="s">
        <v>1584</v>
      </c>
      <c r="D55" s="285"/>
      <c r="E55" s="248"/>
      <c r="F55" s="248"/>
      <c r="G55" s="283"/>
      <c r="H55" s="248"/>
      <c r="I55" s="249"/>
      <c r="J55" s="248"/>
      <c r="K55" s="248"/>
      <c r="L55" s="249"/>
      <c r="M55" s="248"/>
      <c r="N55" s="248"/>
      <c r="O55" s="249"/>
      <c r="Q55" s="282"/>
    </row>
    <row r="56" spans="2:17" ht="18.95" customHeight="1">
      <c r="B56" s="277">
        <v>50</v>
      </c>
      <c r="C56" s="293" t="s">
        <v>1585</v>
      </c>
      <c r="D56" s="285">
        <f aca="true" t="shared" si="7" ref="D56:D73">G56+J56+M56</f>
        <v>16500000</v>
      </c>
      <c r="E56" s="248">
        <f aca="true" t="shared" si="8" ref="E56:E73">H56+K56+N56</f>
        <v>16180000</v>
      </c>
      <c r="F56" s="248">
        <f aca="true" t="shared" si="9" ref="F56:F73">I56+L56+O56</f>
        <v>19215460</v>
      </c>
      <c r="G56" s="283">
        <v>16500000</v>
      </c>
      <c r="H56" s="248">
        <v>16180000</v>
      </c>
      <c r="I56" s="249">
        <v>19215460</v>
      </c>
      <c r="J56" s="248">
        <v>0</v>
      </c>
      <c r="K56" s="248">
        <v>0</v>
      </c>
      <c r="L56" s="249">
        <v>0</v>
      </c>
      <c r="M56" s="248">
        <v>0</v>
      </c>
      <c r="N56" s="248">
        <v>0</v>
      </c>
      <c r="O56" s="249">
        <v>0</v>
      </c>
      <c r="Q56" s="282"/>
    </row>
    <row r="57" spans="2:17" ht="18.95" customHeight="1">
      <c r="B57" s="277">
        <v>51</v>
      </c>
      <c r="C57" s="293" t="s">
        <v>1586</v>
      </c>
      <c r="D57" s="285">
        <f t="shared" si="7"/>
        <v>16000000</v>
      </c>
      <c r="E57" s="248">
        <f t="shared" si="8"/>
        <v>13360000</v>
      </c>
      <c r="F57" s="248">
        <f t="shared" si="9"/>
        <v>12382160.000000002</v>
      </c>
      <c r="G57" s="283">
        <v>16000000</v>
      </c>
      <c r="H57" s="248">
        <v>13360000</v>
      </c>
      <c r="I57" s="249">
        <v>12382160.000000002</v>
      </c>
      <c r="J57" s="248">
        <v>0</v>
      </c>
      <c r="K57" s="248">
        <v>0</v>
      </c>
      <c r="L57" s="249">
        <v>0</v>
      </c>
      <c r="M57" s="248">
        <v>0</v>
      </c>
      <c r="N57" s="248">
        <v>0</v>
      </c>
      <c r="O57" s="249">
        <v>0</v>
      </c>
      <c r="Q57" s="282"/>
    </row>
    <row r="58" spans="2:17" ht="18.95" customHeight="1">
      <c r="B58" s="277">
        <v>52</v>
      </c>
      <c r="C58" s="293" t="s">
        <v>1587</v>
      </c>
      <c r="D58" s="285">
        <f t="shared" si="7"/>
        <v>2000000</v>
      </c>
      <c r="E58" s="248">
        <f t="shared" si="8"/>
        <v>2220000</v>
      </c>
      <c r="F58" s="248">
        <f t="shared" si="9"/>
        <v>2553320</v>
      </c>
      <c r="G58" s="283">
        <v>2000000</v>
      </c>
      <c r="H58" s="248">
        <v>2220000</v>
      </c>
      <c r="I58" s="249">
        <v>2553320</v>
      </c>
      <c r="J58" s="248">
        <v>0</v>
      </c>
      <c r="K58" s="248">
        <v>0</v>
      </c>
      <c r="L58" s="249">
        <v>0</v>
      </c>
      <c r="M58" s="248">
        <v>0</v>
      </c>
      <c r="N58" s="248">
        <v>0</v>
      </c>
      <c r="O58" s="249">
        <v>0</v>
      </c>
      <c r="Q58" s="282"/>
    </row>
    <row r="59" spans="2:17" ht="18.95" customHeight="1">
      <c r="B59" s="277">
        <v>53</v>
      </c>
      <c r="C59" s="293" t="s">
        <v>1588</v>
      </c>
      <c r="D59" s="285">
        <f t="shared" si="7"/>
        <v>1300000</v>
      </c>
      <c r="E59" s="248">
        <f t="shared" si="8"/>
        <v>740000</v>
      </c>
      <c r="F59" s="248">
        <f t="shared" si="9"/>
        <v>884440</v>
      </c>
      <c r="G59" s="283">
        <v>1300000</v>
      </c>
      <c r="H59" s="248">
        <v>740000</v>
      </c>
      <c r="I59" s="249">
        <v>884440</v>
      </c>
      <c r="J59" s="248">
        <v>0</v>
      </c>
      <c r="K59" s="248">
        <v>0</v>
      </c>
      <c r="L59" s="249">
        <v>0</v>
      </c>
      <c r="M59" s="248">
        <v>0</v>
      </c>
      <c r="N59" s="248">
        <v>0</v>
      </c>
      <c r="O59" s="249">
        <v>0</v>
      </c>
      <c r="Q59" s="282"/>
    </row>
    <row r="60" spans="2:17" ht="18.95" customHeight="1">
      <c r="B60" s="277">
        <v>54</v>
      </c>
      <c r="C60" s="293" t="s">
        <v>1589</v>
      </c>
      <c r="D60" s="285">
        <f t="shared" si="7"/>
        <v>12500000</v>
      </c>
      <c r="E60" s="248">
        <f t="shared" si="8"/>
        <v>5750000</v>
      </c>
      <c r="F60" s="248">
        <f t="shared" si="9"/>
        <v>7075520</v>
      </c>
      <c r="G60" s="283">
        <v>12500000</v>
      </c>
      <c r="H60" s="248">
        <v>5750000</v>
      </c>
      <c r="I60" s="249">
        <v>7075520</v>
      </c>
      <c r="J60" s="248">
        <v>0</v>
      </c>
      <c r="K60" s="248">
        <v>0</v>
      </c>
      <c r="L60" s="249">
        <v>0</v>
      </c>
      <c r="M60" s="248">
        <v>0</v>
      </c>
      <c r="N60" s="248">
        <v>0</v>
      </c>
      <c r="O60" s="249">
        <v>0</v>
      </c>
      <c r="Q60" s="282"/>
    </row>
    <row r="61" spans="2:17" ht="18.95" customHeight="1">
      <c r="B61" s="277">
        <v>55</v>
      </c>
      <c r="C61" s="293" t="s">
        <v>1590</v>
      </c>
      <c r="D61" s="285">
        <f t="shared" si="7"/>
        <v>1600000</v>
      </c>
      <c r="E61" s="248">
        <f t="shared" si="8"/>
        <v>1750000</v>
      </c>
      <c r="F61" s="248">
        <f t="shared" si="9"/>
        <v>2111100</v>
      </c>
      <c r="G61" s="283">
        <v>1600000</v>
      </c>
      <c r="H61" s="248">
        <v>1750000</v>
      </c>
      <c r="I61" s="249">
        <v>2111100</v>
      </c>
      <c r="J61" s="248">
        <v>0</v>
      </c>
      <c r="K61" s="248">
        <v>0</v>
      </c>
      <c r="L61" s="249">
        <v>0</v>
      </c>
      <c r="M61" s="248">
        <v>0</v>
      </c>
      <c r="N61" s="248">
        <v>0</v>
      </c>
      <c r="O61" s="249">
        <v>0</v>
      </c>
      <c r="Q61" s="282"/>
    </row>
    <row r="62" spans="2:17" ht="18.95" customHeight="1">
      <c r="B62" s="277">
        <v>56</v>
      </c>
      <c r="C62" s="286" t="s">
        <v>1591</v>
      </c>
      <c r="D62" s="285">
        <f t="shared" si="7"/>
        <v>43000000</v>
      </c>
      <c r="E62" s="248">
        <f t="shared" si="8"/>
        <v>49040000</v>
      </c>
      <c r="F62" s="248">
        <f t="shared" si="9"/>
        <v>32000000</v>
      </c>
      <c r="G62" s="283">
        <v>0</v>
      </c>
      <c r="H62" s="248">
        <v>0</v>
      </c>
      <c r="I62" s="249">
        <v>0</v>
      </c>
      <c r="J62" s="248">
        <v>43000000</v>
      </c>
      <c r="K62" s="248">
        <v>49040000</v>
      </c>
      <c r="L62" s="249">
        <v>32000000</v>
      </c>
      <c r="M62" s="248">
        <v>0</v>
      </c>
      <c r="N62" s="248">
        <v>0</v>
      </c>
      <c r="O62" s="249">
        <v>0</v>
      </c>
      <c r="Q62" s="282"/>
    </row>
    <row r="63" spans="2:17" ht="18.95" customHeight="1">
      <c r="B63" s="277">
        <v>57</v>
      </c>
      <c r="C63" s="286" t="s">
        <v>1592</v>
      </c>
      <c r="D63" s="285">
        <f t="shared" si="7"/>
        <v>14800000</v>
      </c>
      <c r="E63" s="248">
        <f t="shared" si="8"/>
        <v>17500000</v>
      </c>
      <c r="F63" s="248">
        <f t="shared" si="9"/>
        <v>18600000</v>
      </c>
      <c r="G63" s="283">
        <v>0</v>
      </c>
      <c r="H63" s="248">
        <v>0</v>
      </c>
      <c r="I63" s="249">
        <v>0</v>
      </c>
      <c r="J63" s="248">
        <v>14800000</v>
      </c>
      <c r="K63" s="248">
        <v>17500000</v>
      </c>
      <c r="L63" s="249">
        <v>18600000</v>
      </c>
      <c r="M63" s="248">
        <v>0</v>
      </c>
      <c r="N63" s="248">
        <v>0</v>
      </c>
      <c r="O63" s="249">
        <v>0</v>
      </c>
      <c r="Q63" s="282"/>
    </row>
    <row r="64" spans="2:17" ht="18.95" customHeight="1">
      <c r="B64" s="277">
        <v>58</v>
      </c>
      <c r="C64" s="286" t="s">
        <v>1593</v>
      </c>
      <c r="D64" s="285">
        <f t="shared" si="7"/>
        <v>11000000</v>
      </c>
      <c r="E64" s="248">
        <f t="shared" si="8"/>
        <v>21543000</v>
      </c>
      <c r="F64" s="248">
        <f t="shared" si="9"/>
        <v>29562000</v>
      </c>
      <c r="G64" s="283">
        <v>0</v>
      </c>
      <c r="H64" s="248">
        <v>0</v>
      </c>
      <c r="I64" s="249">
        <v>0</v>
      </c>
      <c r="J64" s="248">
        <v>0</v>
      </c>
      <c r="K64" s="248">
        <v>0</v>
      </c>
      <c r="L64" s="249">
        <v>0</v>
      </c>
      <c r="M64" s="248">
        <f>925000+800000+2900000+75000+5100000+1200000</f>
        <v>11000000</v>
      </c>
      <c r="N64" s="248">
        <f>2154300+5385750+4308600+430860+8617200+646290</f>
        <v>21543000</v>
      </c>
      <c r="O64" s="249">
        <f>2956200+7390500+5912400+591240+11824800+886860</f>
        <v>29562000</v>
      </c>
      <c r="Q64" s="282"/>
    </row>
    <row r="65" spans="2:17" ht="18.95" customHeight="1">
      <c r="B65" s="277">
        <v>59</v>
      </c>
      <c r="C65" s="286" t="s">
        <v>1594</v>
      </c>
      <c r="D65" s="285">
        <f t="shared" si="7"/>
        <v>22950000</v>
      </c>
      <c r="E65" s="248">
        <f t="shared" si="8"/>
        <v>20543000</v>
      </c>
      <c r="F65" s="248">
        <f t="shared" si="9"/>
        <v>24017000</v>
      </c>
      <c r="G65" s="283">
        <f>15700000+200000+800000+750000</f>
        <v>17450000</v>
      </c>
      <c r="H65" s="248">
        <f>12068000+800000+750000+325000+5100000</f>
        <v>19043000</v>
      </c>
      <c r="I65" s="249">
        <f>13940000+800000+750000+325000+5202000</f>
        <v>21017000</v>
      </c>
      <c r="J65" s="248">
        <v>0</v>
      </c>
      <c r="K65" s="248">
        <v>0</v>
      </c>
      <c r="L65" s="249">
        <v>0</v>
      </c>
      <c r="M65" s="248">
        <v>5500000</v>
      </c>
      <c r="N65" s="248">
        <v>1500000</v>
      </c>
      <c r="O65" s="249">
        <v>3000000</v>
      </c>
      <c r="Q65" s="282"/>
    </row>
    <row r="66" spans="2:17" ht="18.95" customHeight="1">
      <c r="B66" s="277">
        <v>60</v>
      </c>
      <c r="C66" s="286" t="s">
        <v>1595</v>
      </c>
      <c r="D66" s="285">
        <f t="shared" si="7"/>
        <v>725000</v>
      </c>
      <c r="E66" s="248">
        <f t="shared" si="8"/>
        <v>885000</v>
      </c>
      <c r="F66" s="248">
        <f t="shared" si="9"/>
        <v>866000</v>
      </c>
      <c r="G66" s="283">
        <v>0</v>
      </c>
      <c r="H66" s="248">
        <v>0</v>
      </c>
      <c r="I66" s="249">
        <v>0</v>
      </c>
      <c r="J66" s="248">
        <v>0</v>
      </c>
      <c r="K66" s="248">
        <v>0</v>
      </c>
      <c r="L66" s="249">
        <v>0</v>
      </c>
      <c r="M66" s="248">
        <v>725000</v>
      </c>
      <c r="N66" s="248">
        <v>885000</v>
      </c>
      <c r="O66" s="249">
        <v>866000</v>
      </c>
      <c r="Q66" s="282"/>
    </row>
    <row r="67" spans="2:17" ht="18.95" customHeight="1">
      <c r="B67" s="277">
        <v>61</v>
      </c>
      <c r="C67" s="286" t="s">
        <v>2335</v>
      </c>
      <c r="D67" s="285">
        <f t="shared" si="7"/>
        <v>6200000</v>
      </c>
      <c r="E67" s="248">
        <f t="shared" si="8"/>
        <v>6700000</v>
      </c>
      <c r="F67" s="248">
        <f t="shared" si="9"/>
        <v>7200000</v>
      </c>
      <c r="G67" s="283">
        <v>0</v>
      </c>
      <c r="H67" s="248">
        <v>0</v>
      </c>
      <c r="I67" s="249">
        <v>0</v>
      </c>
      <c r="J67" s="248">
        <v>0</v>
      </c>
      <c r="K67" s="248">
        <v>0</v>
      </c>
      <c r="L67" s="249">
        <v>0</v>
      </c>
      <c r="M67" s="248">
        <v>6200000</v>
      </c>
      <c r="N67" s="248">
        <v>6700000</v>
      </c>
      <c r="O67" s="249">
        <v>7200000</v>
      </c>
      <c r="Q67" s="282"/>
    </row>
    <row r="68" spans="2:17" ht="18.95" customHeight="1">
      <c r="B68" s="277">
        <v>62</v>
      </c>
      <c r="C68" s="286" t="s">
        <v>2334</v>
      </c>
      <c r="D68" s="285">
        <f t="shared" si="7"/>
        <v>1000000</v>
      </c>
      <c r="E68" s="248">
        <f t="shared" si="8"/>
        <v>800000</v>
      </c>
      <c r="F68" s="248">
        <f t="shared" si="9"/>
        <v>500000</v>
      </c>
      <c r="G68" s="283">
        <v>0</v>
      </c>
      <c r="H68" s="248">
        <v>0</v>
      </c>
      <c r="I68" s="249">
        <v>0</v>
      </c>
      <c r="J68" s="248">
        <v>1000000</v>
      </c>
      <c r="K68" s="248">
        <v>800000</v>
      </c>
      <c r="L68" s="249">
        <v>500000</v>
      </c>
      <c r="M68" s="248">
        <v>0</v>
      </c>
      <c r="N68" s="248">
        <v>0</v>
      </c>
      <c r="O68" s="249">
        <v>0</v>
      </c>
      <c r="Q68" s="282"/>
    </row>
    <row r="69" spans="2:17" ht="18.95" customHeight="1">
      <c r="B69" s="277">
        <v>63</v>
      </c>
      <c r="C69" s="286" t="s">
        <v>2336</v>
      </c>
      <c r="D69" s="285">
        <f t="shared" si="7"/>
        <v>3600000</v>
      </c>
      <c r="E69" s="248">
        <f t="shared" si="8"/>
        <v>7300000</v>
      </c>
      <c r="F69" s="248">
        <f t="shared" si="9"/>
        <v>11600000</v>
      </c>
      <c r="G69" s="283">
        <v>0</v>
      </c>
      <c r="H69" s="248">
        <v>0</v>
      </c>
      <c r="I69" s="249">
        <v>0</v>
      </c>
      <c r="J69" s="248">
        <v>0</v>
      </c>
      <c r="K69" s="248">
        <v>0</v>
      </c>
      <c r="L69" s="249">
        <v>0</v>
      </c>
      <c r="M69" s="248">
        <v>3600000</v>
      </c>
      <c r="N69" s="248">
        <v>7300000</v>
      </c>
      <c r="O69" s="249">
        <v>11600000</v>
      </c>
      <c r="Q69" s="282"/>
    </row>
    <row r="70" spans="2:17" ht="18.95" customHeight="1">
      <c r="B70" s="277">
        <v>64</v>
      </c>
      <c r="C70" s="286" t="s">
        <v>1525</v>
      </c>
      <c r="D70" s="285">
        <f t="shared" si="7"/>
        <v>5474620</v>
      </c>
      <c r="E70" s="248">
        <f t="shared" si="8"/>
        <v>5529370</v>
      </c>
      <c r="F70" s="248">
        <f t="shared" si="9"/>
        <v>5584660</v>
      </c>
      <c r="G70" s="283">
        <v>5474620</v>
      </c>
      <c r="H70" s="248">
        <v>5529370</v>
      </c>
      <c r="I70" s="249">
        <v>5584660</v>
      </c>
      <c r="J70" s="248">
        <v>0</v>
      </c>
      <c r="K70" s="248">
        <v>0</v>
      </c>
      <c r="L70" s="249">
        <v>0</v>
      </c>
      <c r="M70" s="248">
        <v>0</v>
      </c>
      <c r="N70" s="248">
        <v>0</v>
      </c>
      <c r="O70" s="249">
        <v>0</v>
      </c>
      <c r="Q70" s="282"/>
    </row>
    <row r="71" spans="2:17" ht="18.95" customHeight="1">
      <c r="B71" s="277">
        <v>65</v>
      </c>
      <c r="C71" s="286" t="s">
        <v>2338</v>
      </c>
      <c r="D71" s="285">
        <f t="shared" si="7"/>
        <v>55417579</v>
      </c>
      <c r="E71" s="248">
        <f t="shared" si="8"/>
        <v>56248842.68499999</v>
      </c>
      <c r="F71" s="248">
        <f t="shared" si="9"/>
        <v>57092575.32527499</v>
      </c>
      <c r="G71" s="283">
        <v>28817141.08</v>
      </c>
      <c r="H71" s="248">
        <v>29249398.196199995</v>
      </c>
      <c r="I71" s="249">
        <v>29688139.16914299</v>
      </c>
      <c r="J71" s="248">
        <v>9420988.43</v>
      </c>
      <c r="K71" s="248">
        <v>9562303.25645</v>
      </c>
      <c r="L71" s="249">
        <v>9705737.805296747</v>
      </c>
      <c r="M71" s="248">
        <v>17179449.49</v>
      </c>
      <c r="N71" s="248">
        <v>17437141.232349996</v>
      </c>
      <c r="O71" s="249">
        <v>17698698.350835245</v>
      </c>
      <c r="Q71" s="282"/>
    </row>
    <row r="72" spans="2:17" ht="18.95" customHeight="1">
      <c r="B72" s="277">
        <v>66</v>
      </c>
      <c r="C72" s="286" t="s">
        <v>2413</v>
      </c>
      <c r="D72" s="285">
        <f aca="true" t="shared" si="10" ref="D72">G72+J72+M72</f>
        <v>2000000</v>
      </c>
      <c r="E72" s="248">
        <f aca="true" t="shared" si="11" ref="E72">H72+K72+N72</f>
        <v>17770066.76</v>
      </c>
      <c r="F72" s="248">
        <f aca="true" t="shared" si="12" ref="F72">I72+L72+O72</f>
        <v>0</v>
      </c>
      <c r="G72" s="283">
        <v>0</v>
      </c>
      <c r="H72" s="248">
        <v>0</v>
      </c>
      <c r="I72" s="249">
        <v>0</v>
      </c>
      <c r="J72" s="248">
        <v>0</v>
      </c>
      <c r="K72" s="248">
        <v>0</v>
      </c>
      <c r="L72" s="249">
        <v>0</v>
      </c>
      <c r="M72" s="248">
        <v>2000000</v>
      </c>
      <c r="N72" s="248">
        <v>17770066.76</v>
      </c>
      <c r="O72" s="249">
        <v>0</v>
      </c>
      <c r="Q72" s="282"/>
    </row>
    <row r="73" spans="2:17" ht="18.95" customHeight="1" thickBot="1">
      <c r="B73" s="277">
        <v>67</v>
      </c>
      <c r="C73" s="286" t="s">
        <v>2339</v>
      </c>
      <c r="D73" s="287">
        <f t="shared" si="7"/>
        <v>57811142</v>
      </c>
      <c r="E73" s="288">
        <f t="shared" si="8"/>
        <v>39552729.24</v>
      </c>
      <c r="F73" s="288">
        <f t="shared" si="9"/>
        <v>59006495</v>
      </c>
      <c r="G73" s="294">
        <v>30061793.84</v>
      </c>
      <c r="H73" s="268">
        <v>29807853.92</v>
      </c>
      <c r="I73" s="269">
        <v>30683377.400000002</v>
      </c>
      <c r="J73" s="268">
        <v>9827894.14</v>
      </c>
      <c r="K73" s="268">
        <v>9744875.32</v>
      </c>
      <c r="L73" s="269">
        <v>10031104.15</v>
      </c>
      <c r="M73" s="268">
        <v>17921454.02</v>
      </c>
      <c r="N73" s="268">
        <v>0</v>
      </c>
      <c r="O73" s="269">
        <v>18292013.45</v>
      </c>
      <c r="Q73" s="282"/>
    </row>
    <row r="74" spans="2:17" ht="18.95" customHeight="1" thickBot="1" thickTop="1">
      <c r="B74" s="277">
        <v>68</v>
      </c>
      <c r="C74" s="289" t="s">
        <v>1527</v>
      </c>
      <c r="D74" s="131">
        <f aca="true" t="shared" si="13" ref="D74:O74">SUM(D7:D73)</f>
        <v>480954646.67</v>
      </c>
      <c r="E74" s="227">
        <f t="shared" si="13"/>
        <v>449623139.995</v>
      </c>
      <c r="F74" s="227">
        <f t="shared" si="13"/>
        <v>506406789.325275</v>
      </c>
      <c r="G74" s="295">
        <f t="shared" si="13"/>
        <v>147902750.07999998</v>
      </c>
      <c r="H74" s="131">
        <f t="shared" si="13"/>
        <v>175113396.79619998</v>
      </c>
      <c r="I74" s="132">
        <f t="shared" si="13"/>
        <v>189708467.049143</v>
      </c>
      <c r="J74" s="131">
        <f t="shared" si="13"/>
        <v>149306676.04000002</v>
      </c>
      <c r="K74" s="131">
        <f t="shared" si="13"/>
        <v>100504256.33645001</v>
      </c>
      <c r="L74" s="132">
        <f t="shared" si="13"/>
        <v>122224548.92529675</v>
      </c>
      <c r="M74" s="131">
        <f t="shared" si="13"/>
        <v>183745220.55</v>
      </c>
      <c r="N74" s="131">
        <f t="shared" si="13"/>
        <v>174005486.86235</v>
      </c>
      <c r="O74" s="132">
        <f t="shared" si="13"/>
        <v>194473773.35083523</v>
      </c>
      <c r="Q74" s="282"/>
    </row>
    <row r="75" ht="16.5" thickTop="1"/>
    <row r="76" spans="7:15" ht="12.75">
      <c r="G76" s="282"/>
      <c r="H76" s="282"/>
      <c r="I76" s="282"/>
      <c r="J76" s="282"/>
      <c r="K76" s="282"/>
      <c r="L76" s="282"/>
      <c r="M76" s="282"/>
      <c r="N76" s="282"/>
      <c r="O76" s="282"/>
    </row>
    <row r="78" spans="13:15" ht="12.75">
      <c r="M78" s="282"/>
      <c r="N78" s="282"/>
      <c r="O78" s="282"/>
    </row>
    <row r="79" spans="13:15" ht="12.75">
      <c r="M79" s="282"/>
      <c r="N79" s="282"/>
      <c r="O79" s="282"/>
    </row>
    <row r="82" spans="10:13" ht="12.75">
      <c r="J82" s="290"/>
      <c r="K82" s="290"/>
      <c r="L82" s="291"/>
      <c r="M82" s="290"/>
    </row>
    <row r="83" spans="10:13" ht="12.75">
      <c r="J83" s="290"/>
      <c r="K83" s="290"/>
      <c r="L83" s="291"/>
      <c r="M83" s="290"/>
    </row>
    <row r="84" spans="10:13" ht="12.75">
      <c r="J84" s="290"/>
      <c r="K84" s="290"/>
      <c r="L84" s="291"/>
      <c r="M84" s="290"/>
    </row>
    <row r="86" spans="10:13" ht="12.75">
      <c r="J86" s="292"/>
      <c r="K86" s="292"/>
      <c r="L86" s="292"/>
      <c r="M86" s="292"/>
    </row>
    <row r="87" spans="10:13" ht="12.75">
      <c r="J87" s="292"/>
      <c r="K87" s="292"/>
      <c r="L87" s="292"/>
      <c r="M87" s="292"/>
    </row>
    <row r="88" spans="10:13" ht="12.75">
      <c r="J88" s="292"/>
      <c r="K88" s="292"/>
      <c r="L88" s="292"/>
      <c r="M88" s="292"/>
    </row>
  </sheetData>
  <mergeCells count="6">
    <mergeCell ref="C2:O2"/>
    <mergeCell ref="D5:F5"/>
    <mergeCell ref="J5:L5"/>
    <mergeCell ref="M5:O5"/>
    <mergeCell ref="C5:C6"/>
    <mergeCell ref="G5:I5"/>
  </mergeCells>
  <printOptions horizontalCentered="1"/>
  <pageMargins left="0.25" right="0.25" top="0.5" bottom="0.5" header="0.25" footer="0.25"/>
  <pageSetup fitToHeight="0" fitToWidth="1" horizontalDpi="600" verticalDpi="600" orientation="landscape" scale="64" r:id="rId1"/>
  <rowBreaks count="1" manualBreakCount="1">
    <brk id="43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K32"/>
  <sheetViews>
    <sheetView view="pageBreakPreview" zoomScaleSheetLayoutView="100" workbookViewId="0" topLeftCell="B13">
      <selection activeCell="N15" sqref="N15"/>
    </sheetView>
  </sheetViews>
  <sheetFormatPr defaultColWidth="9.140625" defaultRowHeight="12.75"/>
  <cols>
    <col min="1" max="1" width="3.57421875" style="4" customWidth="1"/>
    <col min="2" max="2" width="3.8515625" style="3" customWidth="1"/>
    <col min="3" max="3" width="33.421875" style="4" customWidth="1"/>
    <col min="4" max="10" width="13.7109375" style="4" customWidth="1"/>
    <col min="11" max="11" width="3.8515625" style="4" customWidth="1"/>
    <col min="12" max="16384" width="9.140625" style="4" customWidth="1"/>
  </cols>
  <sheetData>
    <row r="2" spans="1:11" ht="15.75">
      <c r="A2" s="37"/>
      <c r="B2" s="37"/>
      <c r="C2" s="309" t="s">
        <v>2246</v>
      </c>
      <c r="D2" s="309"/>
      <c r="E2" s="309"/>
      <c r="F2" s="309"/>
      <c r="G2" s="309"/>
      <c r="H2" s="309"/>
      <c r="I2" s="309"/>
      <c r="J2" s="309"/>
      <c r="K2" s="37"/>
    </row>
    <row r="3" spans="1:11" ht="36" customHeight="1">
      <c r="A3" s="37"/>
      <c r="B3" s="37"/>
      <c r="C3" s="323" t="s">
        <v>2345</v>
      </c>
      <c r="D3" s="309"/>
      <c r="E3" s="309"/>
      <c r="F3" s="309"/>
      <c r="G3" s="309"/>
      <c r="H3" s="309"/>
      <c r="I3" s="309"/>
      <c r="J3" s="309"/>
      <c r="K3" s="37"/>
    </row>
    <row r="4" spans="1:11" ht="16.5" customHeight="1">
      <c r="A4" s="37"/>
      <c r="B4" s="37"/>
      <c r="C4" s="324" t="s">
        <v>1573</v>
      </c>
      <c r="D4" s="325"/>
      <c r="E4" s="325"/>
      <c r="F4" s="325"/>
      <c r="G4" s="325"/>
      <c r="H4" s="325"/>
      <c r="I4" s="325"/>
      <c r="J4" s="325"/>
      <c r="K4" s="37"/>
    </row>
    <row r="5" spans="1:11" ht="16.5" customHeight="1">
      <c r="A5" s="37"/>
      <c r="B5" s="37"/>
      <c r="C5" s="94"/>
      <c r="D5" s="95"/>
      <c r="E5" s="95"/>
      <c r="F5" s="95"/>
      <c r="G5" s="95"/>
      <c r="H5" s="95"/>
      <c r="I5" s="95"/>
      <c r="J5" s="95"/>
      <c r="K5" s="37"/>
    </row>
    <row r="6" spans="1:11" ht="18" customHeight="1">
      <c r="A6" s="37"/>
      <c r="B6" s="76"/>
      <c r="C6" s="41" t="s">
        <v>517</v>
      </c>
      <c r="D6" s="41" t="s">
        <v>518</v>
      </c>
      <c r="E6" s="41" t="s">
        <v>519</v>
      </c>
      <c r="F6" s="41" t="s">
        <v>520</v>
      </c>
      <c r="G6" s="41" t="s">
        <v>524</v>
      </c>
      <c r="H6" s="41" t="s">
        <v>521</v>
      </c>
      <c r="I6" s="41" t="s">
        <v>522</v>
      </c>
      <c r="J6" s="41" t="s">
        <v>523</v>
      </c>
      <c r="K6" s="37"/>
    </row>
    <row r="7" spans="1:11" ht="18" customHeight="1">
      <c r="A7" s="37"/>
      <c r="B7" s="76"/>
      <c r="C7" s="41"/>
      <c r="D7" s="41"/>
      <c r="E7" s="41"/>
      <c r="F7" s="41"/>
      <c r="G7" s="41"/>
      <c r="H7" s="41"/>
      <c r="I7" s="41"/>
      <c r="J7" s="41"/>
      <c r="K7" s="37"/>
    </row>
    <row r="8" spans="1:11" ht="31.5">
      <c r="A8" s="37"/>
      <c r="B8" s="76"/>
      <c r="C8" s="49"/>
      <c r="D8" s="77" t="s">
        <v>2247</v>
      </c>
      <c r="E8" s="78" t="s">
        <v>514</v>
      </c>
      <c r="F8" s="77" t="s">
        <v>2248</v>
      </c>
      <c r="G8" s="77" t="s">
        <v>2249</v>
      </c>
      <c r="H8" s="77" t="s">
        <v>2250</v>
      </c>
      <c r="I8" s="78" t="s">
        <v>515</v>
      </c>
      <c r="J8" s="96" t="s">
        <v>503</v>
      </c>
      <c r="K8" s="79"/>
    </row>
    <row r="9" spans="1:11" ht="24" customHeight="1">
      <c r="A9" s="37"/>
      <c r="B9" s="76"/>
      <c r="C9" s="83" t="s">
        <v>569</v>
      </c>
      <c r="D9" s="37"/>
      <c r="E9" s="37"/>
      <c r="F9" s="37"/>
      <c r="G9" s="37"/>
      <c r="H9" s="37"/>
      <c r="I9" s="37"/>
      <c r="J9" s="37"/>
      <c r="K9" s="92"/>
    </row>
    <row r="10" spans="1:11" s="1" customFormat="1" ht="18.2" customHeight="1">
      <c r="A10" s="97"/>
      <c r="B10" s="133">
        <v>1</v>
      </c>
      <c r="C10" s="98" t="s">
        <v>1569</v>
      </c>
      <c r="D10" s="237">
        <v>931530.1172814753</v>
      </c>
      <c r="E10" s="237">
        <v>31833500.88937901</v>
      </c>
      <c r="F10" s="237">
        <v>5368540.899762896</v>
      </c>
      <c r="G10" s="237">
        <v>198079.4990575792</v>
      </c>
      <c r="H10" s="237">
        <v>240642.89993006305</v>
      </c>
      <c r="I10" s="237">
        <v>164235.49542072043</v>
      </c>
      <c r="J10" s="134">
        <f>SUM(D10:I10)</f>
        <v>38736529.800831735</v>
      </c>
      <c r="K10" s="100"/>
    </row>
    <row r="11" spans="1:11" s="1" customFormat="1" ht="18.2" customHeight="1">
      <c r="A11" s="97"/>
      <c r="B11" s="133">
        <v>2</v>
      </c>
      <c r="C11" s="98" t="s">
        <v>1564</v>
      </c>
      <c r="D11" s="139">
        <f>D10/$J10</f>
        <v>0.02404784636287874</v>
      </c>
      <c r="E11" s="139">
        <f aca="true" t="shared" si="0" ref="E11:J11">E10/$J10</f>
        <v>0.8217953712698213</v>
      </c>
      <c r="F11" s="139">
        <f t="shared" si="0"/>
        <v>0.13859116775214142</v>
      </c>
      <c r="G11" s="139">
        <f t="shared" si="0"/>
        <v>0.005113506555079338</v>
      </c>
      <c r="H11" s="139">
        <f t="shared" si="0"/>
        <v>0.006212298860206525</v>
      </c>
      <c r="I11" s="139">
        <f t="shared" si="0"/>
        <v>0.004239809199872985</v>
      </c>
      <c r="J11" s="139">
        <f t="shared" si="0"/>
        <v>1</v>
      </c>
      <c r="K11" s="100"/>
    </row>
    <row r="12" spans="1:11" s="1" customFormat="1" ht="18.2" customHeight="1">
      <c r="A12" s="97"/>
      <c r="B12" s="133">
        <v>3</v>
      </c>
      <c r="C12" s="98" t="s">
        <v>1563</v>
      </c>
      <c r="D12" s="136">
        <f>D11*$J12</f>
        <v>179242.4157157246</v>
      </c>
      <c r="E12" s="136">
        <f aca="true" t="shared" si="1" ref="E12:I12">E11*$J12</f>
        <v>6125313.067443034</v>
      </c>
      <c r="F12" s="136">
        <f t="shared" si="1"/>
        <v>1032999.6012908377</v>
      </c>
      <c r="G12" s="136">
        <f t="shared" si="1"/>
        <v>38113.90233785965</v>
      </c>
      <c r="H12" s="136">
        <f t="shared" si="1"/>
        <v>46303.83270288673</v>
      </c>
      <c r="I12" s="136">
        <f t="shared" si="1"/>
        <v>31601.733963673505</v>
      </c>
      <c r="J12" s="237">
        <v>7453574.553454014</v>
      </c>
      <c r="K12" s="100"/>
    </row>
    <row r="13" spans="1:11" s="1" customFormat="1" ht="18.2" customHeight="1">
      <c r="A13" s="97"/>
      <c r="B13" s="133">
        <v>4</v>
      </c>
      <c r="C13" s="98" t="s">
        <v>1566</v>
      </c>
      <c r="D13" s="137">
        <f>D11*$J13</f>
        <v>1676601.6098997775</v>
      </c>
      <c r="E13" s="137">
        <f aca="true" t="shared" si="2" ref="E13:I13">E11*$J13</f>
        <v>57295086.70705888</v>
      </c>
      <c r="F13" s="137">
        <f t="shared" si="2"/>
        <v>9662494.157057423</v>
      </c>
      <c r="G13" s="137">
        <f t="shared" si="2"/>
        <v>356510.64935749123</v>
      </c>
      <c r="H13" s="137">
        <f t="shared" si="2"/>
        <v>433117.7982856166</v>
      </c>
      <c r="I13" s="137">
        <f t="shared" si="2"/>
        <v>295596.9870610895</v>
      </c>
      <c r="J13" s="134">
        <f>'T4.3 - O&amp;M Detail'!I23</f>
        <v>69719407.90872025</v>
      </c>
      <c r="K13" s="100"/>
    </row>
    <row r="14" spans="1:11" s="1" customFormat="1" ht="18.2" customHeight="1">
      <c r="A14" s="97"/>
      <c r="B14" s="133">
        <v>5</v>
      </c>
      <c r="C14" s="98" t="s">
        <v>1570</v>
      </c>
      <c r="D14" s="237">
        <v>14864.488571428572</v>
      </c>
      <c r="E14" s="237">
        <v>287702.6611477441</v>
      </c>
      <c r="F14" s="237">
        <v>0</v>
      </c>
      <c r="G14" s="237">
        <v>0</v>
      </c>
      <c r="H14" s="237">
        <v>29235.69170939874</v>
      </c>
      <c r="I14" s="237">
        <v>0</v>
      </c>
      <c r="J14" s="134">
        <f>SUM(D14:I14)</f>
        <v>331802.84142857144</v>
      </c>
      <c r="K14" s="100"/>
    </row>
    <row r="15" spans="1:11" s="1" customFormat="1" ht="18.2" customHeight="1">
      <c r="A15" s="97"/>
      <c r="B15" s="133">
        <v>6</v>
      </c>
      <c r="C15" s="98" t="s">
        <v>1564</v>
      </c>
      <c r="D15" s="139">
        <f>D14/$J14</f>
        <v>0.04479915996930518</v>
      </c>
      <c r="E15" s="139">
        <f aca="true" t="shared" si="3" ref="E15:J15">E14/$J14</f>
        <v>0.8670892024584396</v>
      </c>
      <c r="F15" s="139">
        <f t="shared" si="3"/>
        <v>0</v>
      </c>
      <c r="G15" s="139">
        <f t="shared" si="3"/>
        <v>0</v>
      </c>
      <c r="H15" s="139">
        <f t="shared" si="3"/>
        <v>0.08811163757225517</v>
      </c>
      <c r="I15" s="139">
        <f t="shared" si="3"/>
        <v>0</v>
      </c>
      <c r="J15" s="135">
        <f t="shared" si="3"/>
        <v>1</v>
      </c>
      <c r="K15" s="100"/>
    </row>
    <row r="16" spans="1:11" s="1" customFormat="1" ht="18.2" customHeight="1">
      <c r="A16" s="97"/>
      <c r="B16" s="133">
        <v>7</v>
      </c>
      <c r="C16" s="98" t="s">
        <v>1566</v>
      </c>
      <c r="D16" s="137">
        <f aca="true" t="shared" si="4" ref="D16:I16">D15*$J16</f>
        <v>19696.39714459304</v>
      </c>
      <c r="E16" s="137">
        <f t="shared" si="4"/>
        <v>381224.40918783925</v>
      </c>
      <c r="F16" s="137">
        <f t="shared" si="4"/>
        <v>0</v>
      </c>
      <c r="G16" s="137">
        <f t="shared" si="4"/>
        <v>0</v>
      </c>
      <c r="H16" s="137">
        <f t="shared" si="4"/>
        <v>38739.15957068559</v>
      </c>
      <c r="I16" s="137">
        <f t="shared" si="4"/>
        <v>0</v>
      </c>
      <c r="J16" s="134">
        <f>'T4.3 - O&amp;M Detail'!J23</f>
        <v>439659.9659031179</v>
      </c>
      <c r="K16" s="100"/>
    </row>
    <row r="17" spans="1:11" s="1" customFormat="1" ht="18.2" customHeight="1" thickBot="1">
      <c r="A17" s="97"/>
      <c r="B17" s="133">
        <v>8</v>
      </c>
      <c r="C17" s="102" t="s">
        <v>1567</v>
      </c>
      <c r="D17" s="138">
        <f aca="true" t="shared" si="5" ref="D17:J17">SUM(D10,D12,D13,D14,D16)</f>
        <v>2821935.028612999</v>
      </c>
      <c r="E17" s="138">
        <f t="shared" si="5"/>
        <v>95922827.7342165</v>
      </c>
      <c r="F17" s="138">
        <f t="shared" si="5"/>
        <v>16064034.658111157</v>
      </c>
      <c r="G17" s="138">
        <f t="shared" si="5"/>
        <v>592704.0507529301</v>
      </c>
      <c r="H17" s="138">
        <f t="shared" si="5"/>
        <v>788039.3821986507</v>
      </c>
      <c r="I17" s="138">
        <f t="shared" si="5"/>
        <v>491434.2164454834</v>
      </c>
      <c r="J17" s="138">
        <f t="shared" si="5"/>
        <v>116680975.0703377</v>
      </c>
      <c r="K17" s="100"/>
    </row>
    <row r="18" spans="1:11" s="1" customFormat="1" ht="18.2" customHeight="1" thickTop="1">
      <c r="A18" s="97"/>
      <c r="B18" s="133">
        <v>9</v>
      </c>
      <c r="C18" s="98" t="s">
        <v>1571</v>
      </c>
      <c r="D18" s="139">
        <f>D17/$J17</f>
        <v>0.024185048392952477</v>
      </c>
      <c r="E18" s="139">
        <f aca="true" t="shared" si="6" ref="E18:J18">E17/$J17</f>
        <v>0.8220948417374146</v>
      </c>
      <c r="F18" s="139">
        <f t="shared" si="6"/>
        <v>0.13767484072212652</v>
      </c>
      <c r="G18" s="139">
        <f t="shared" si="6"/>
        <v>0.005079697443354719</v>
      </c>
      <c r="H18" s="139">
        <f t="shared" si="6"/>
        <v>0.006753794967205274</v>
      </c>
      <c r="I18" s="139">
        <f t="shared" si="6"/>
        <v>0.004211776736946505</v>
      </c>
      <c r="J18" s="139">
        <f t="shared" si="6"/>
        <v>1</v>
      </c>
      <c r="K18" s="100"/>
    </row>
    <row r="19" spans="1:11" s="1" customFormat="1" ht="18.2" customHeight="1">
      <c r="A19" s="97"/>
      <c r="B19" s="133"/>
      <c r="C19" s="102" t="s">
        <v>504</v>
      </c>
      <c r="D19" s="140"/>
      <c r="E19" s="140"/>
      <c r="F19" s="140"/>
      <c r="G19" s="140"/>
      <c r="H19" s="140"/>
      <c r="I19" s="140"/>
      <c r="J19" s="140"/>
      <c r="K19" s="101"/>
    </row>
    <row r="20" spans="1:11" s="1" customFormat="1" ht="18.2" customHeight="1">
      <c r="A20" s="97"/>
      <c r="B20" s="133">
        <v>10</v>
      </c>
      <c r="C20" s="98" t="s">
        <v>1565</v>
      </c>
      <c r="D20" s="237">
        <v>74873.08310348915</v>
      </c>
      <c r="E20" s="237">
        <v>7287844.548477045</v>
      </c>
      <c r="F20" s="237">
        <v>379007.66841946</v>
      </c>
      <c r="G20" s="237">
        <v>312991.1557142858</v>
      </c>
      <c r="H20" s="237">
        <v>1376.41</v>
      </c>
      <c r="I20" s="237">
        <v>0</v>
      </c>
      <c r="J20" s="134">
        <f>SUM(D20:I20)</f>
        <v>8056092.86571428</v>
      </c>
      <c r="K20" s="100"/>
    </row>
    <row r="21" spans="1:11" s="1" customFormat="1" ht="18.2" customHeight="1">
      <c r="A21" s="97"/>
      <c r="B21" s="133">
        <v>11</v>
      </c>
      <c r="C21" s="98" t="s">
        <v>1564</v>
      </c>
      <c r="D21" s="139">
        <f>D20/$J20</f>
        <v>0.009293969713549306</v>
      </c>
      <c r="E21" s="139">
        <f aca="true" t="shared" si="7" ref="E21">E20/$J20</f>
        <v>0.9046376041037457</v>
      </c>
      <c r="F21" s="139">
        <f aca="true" t="shared" si="8" ref="F21">F20/$J20</f>
        <v>0.04704608980272175</v>
      </c>
      <c r="G21" s="139">
        <f aca="true" t="shared" si="9" ref="G21">G20/$J20</f>
        <v>0.038851483086340385</v>
      </c>
      <c r="H21" s="139">
        <f aca="true" t="shared" si="10" ref="H21">H20/$J20</f>
        <v>0.00017085329364285612</v>
      </c>
      <c r="I21" s="139">
        <f aca="true" t="shared" si="11" ref="I21">I20/$J20</f>
        <v>0</v>
      </c>
      <c r="J21" s="135">
        <f aca="true" t="shared" si="12" ref="J21">J20/$J20</f>
        <v>1</v>
      </c>
      <c r="K21" s="100"/>
    </row>
    <row r="22" spans="1:11" s="1" customFormat="1" ht="18.2" customHeight="1">
      <c r="A22" s="97"/>
      <c r="B22" s="133">
        <v>12</v>
      </c>
      <c r="C22" s="98" t="s">
        <v>1563</v>
      </c>
      <c r="D22" s="136">
        <f aca="true" t="shared" si="13" ref="D22:I22">D20/$J20*$J22</f>
        <v>1520.8688418504967</v>
      </c>
      <c r="E22" s="136">
        <f t="shared" si="13"/>
        <v>148035.25163654203</v>
      </c>
      <c r="F22" s="136">
        <f t="shared" si="13"/>
        <v>7698.640550501113</v>
      </c>
      <c r="G22" s="136">
        <f t="shared" si="13"/>
        <v>6357.671899829265</v>
      </c>
      <c r="H22" s="136">
        <f t="shared" si="13"/>
        <v>27.95849984857764</v>
      </c>
      <c r="I22" s="136">
        <f t="shared" si="13"/>
        <v>0</v>
      </c>
      <c r="J22" s="237">
        <v>163640.3914285715</v>
      </c>
      <c r="K22" s="100"/>
    </row>
    <row r="23" spans="1:11" s="1" customFormat="1" ht="18.2" customHeight="1">
      <c r="A23" s="97"/>
      <c r="B23" s="133">
        <v>13</v>
      </c>
      <c r="C23" s="98" t="s">
        <v>1566</v>
      </c>
      <c r="D23" s="136">
        <f>D21*$J23</f>
        <v>391541.91391236533</v>
      </c>
      <c r="E23" s="136">
        <f aca="true" t="shared" si="14" ref="E23:I23">E21*$J23</f>
        <v>38111113.961507544</v>
      </c>
      <c r="F23" s="136">
        <f t="shared" si="14"/>
        <v>1981985.8049027377</v>
      </c>
      <c r="G23" s="136">
        <f t="shared" si="14"/>
        <v>1636758.5127572196</v>
      </c>
      <c r="H23" s="136">
        <f t="shared" si="14"/>
        <v>7197.80972533512</v>
      </c>
      <c r="I23" s="136">
        <f t="shared" si="14"/>
        <v>0</v>
      </c>
      <c r="J23" s="134">
        <f>'T4.3 - O&amp;M Detail'!H23</f>
        <v>42128598.0028052</v>
      </c>
      <c r="K23" s="100"/>
    </row>
    <row r="24" spans="1:11" s="1" customFormat="1" ht="18.2" customHeight="1" thickBot="1">
      <c r="A24" s="97"/>
      <c r="B24" s="133">
        <v>14</v>
      </c>
      <c r="C24" s="102" t="s">
        <v>1568</v>
      </c>
      <c r="D24" s="138">
        <f>SUM(D20,D22,D23)</f>
        <v>467935.86585770495</v>
      </c>
      <c r="E24" s="138">
        <f aca="true" t="shared" si="15" ref="E24:J24">SUM(E20,E22,E23)</f>
        <v>45546993.76162113</v>
      </c>
      <c r="F24" s="138">
        <f t="shared" si="15"/>
        <v>2368692.113872699</v>
      </c>
      <c r="G24" s="138">
        <f t="shared" si="15"/>
        <v>1956107.3403713347</v>
      </c>
      <c r="H24" s="138">
        <f t="shared" si="15"/>
        <v>8602.178225183698</v>
      </c>
      <c r="I24" s="138">
        <f t="shared" si="15"/>
        <v>0</v>
      </c>
      <c r="J24" s="138">
        <f t="shared" si="15"/>
        <v>50348331.25994805</v>
      </c>
      <c r="K24" s="100"/>
    </row>
    <row r="25" spans="1:11" s="1" customFormat="1" ht="18.2" customHeight="1" thickTop="1">
      <c r="A25" s="97"/>
      <c r="B25" s="133">
        <v>15</v>
      </c>
      <c r="C25" s="98" t="s">
        <v>1572</v>
      </c>
      <c r="D25" s="139">
        <f>D24/$J24</f>
        <v>0.009293969713549306</v>
      </c>
      <c r="E25" s="139">
        <f aca="true" t="shared" si="16" ref="E25:J25">E24/$J24</f>
        <v>0.9046376041037457</v>
      </c>
      <c r="F25" s="139">
        <f t="shared" si="16"/>
        <v>0.047046089802721756</v>
      </c>
      <c r="G25" s="139">
        <f t="shared" si="16"/>
        <v>0.038851483086340385</v>
      </c>
      <c r="H25" s="139">
        <f t="shared" si="16"/>
        <v>0.00017085329364285615</v>
      </c>
      <c r="I25" s="139">
        <f t="shared" si="16"/>
        <v>0</v>
      </c>
      <c r="J25" s="139">
        <f t="shared" si="16"/>
        <v>1</v>
      </c>
      <c r="K25" s="100"/>
    </row>
    <row r="26" spans="1:11" s="1" customFormat="1" ht="18.2" customHeight="1">
      <c r="A26" s="97"/>
      <c r="B26" s="133"/>
      <c r="C26" s="98"/>
      <c r="D26" s="136"/>
      <c r="E26" s="136"/>
      <c r="F26" s="136"/>
      <c r="G26" s="136"/>
      <c r="H26" s="136"/>
      <c r="I26" s="136"/>
      <c r="J26" s="134"/>
      <c r="K26" s="100"/>
    </row>
    <row r="27" spans="1:11" s="1" customFormat="1" ht="18.2" customHeight="1" thickBot="1">
      <c r="A27" s="97"/>
      <c r="B27" s="133">
        <v>16</v>
      </c>
      <c r="C27" s="103" t="s">
        <v>570</v>
      </c>
      <c r="D27" s="138">
        <f aca="true" t="shared" si="17" ref="D27:J27">SUM(D17,D24)</f>
        <v>3289870.894470704</v>
      </c>
      <c r="E27" s="138">
        <f t="shared" si="17"/>
        <v>141469821.49583763</v>
      </c>
      <c r="F27" s="138">
        <f t="shared" si="17"/>
        <v>18432726.771983854</v>
      </c>
      <c r="G27" s="138">
        <f t="shared" si="17"/>
        <v>2548811.391124265</v>
      </c>
      <c r="H27" s="138">
        <f t="shared" si="17"/>
        <v>796641.5604238345</v>
      </c>
      <c r="I27" s="138">
        <f t="shared" si="17"/>
        <v>491434.2164454834</v>
      </c>
      <c r="J27" s="138">
        <f t="shared" si="17"/>
        <v>167029306.33028576</v>
      </c>
      <c r="K27" s="97"/>
    </row>
    <row r="28" spans="1:11" s="1" customFormat="1" ht="18.2" customHeight="1" thickTop="1">
      <c r="A28" s="97"/>
      <c r="B28" s="133">
        <v>17</v>
      </c>
      <c r="C28" s="98" t="s">
        <v>563</v>
      </c>
      <c r="D28" s="139">
        <f>D27/$J27</f>
        <v>0.019696369258489724</v>
      </c>
      <c r="E28" s="139">
        <f aca="true" t="shared" si="18" ref="E28:J28">E27/$J27</f>
        <v>0.8469760463238319</v>
      </c>
      <c r="F28" s="139">
        <f t="shared" si="18"/>
        <v>0.11035624332615475</v>
      </c>
      <c r="G28" s="139">
        <f t="shared" si="18"/>
        <v>0.015259665786339402</v>
      </c>
      <c r="H28" s="139">
        <f t="shared" si="18"/>
        <v>0.004769471764724604</v>
      </c>
      <c r="I28" s="139">
        <f t="shared" si="18"/>
        <v>0.002942203540459633</v>
      </c>
      <c r="J28" s="139">
        <f t="shared" si="18"/>
        <v>1</v>
      </c>
      <c r="K28" s="101"/>
    </row>
    <row r="29" spans="1:11" ht="7.5" customHeight="1">
      <c r="A29" s="37"/>
      <c r="B29" s="76"/>
      <c r="C29" s="37"/>
      <c r="D29" s="37"/>
      <c r="E29" s="37"/>
      <c r="F29" s="37"/>
      <c r="G29" s="37"/>
      <c r="H29" s="37"/>
      <c r="I29" s="37"/>
      <c r="J29" s="37"/>
      <c r="K29" s="92"/>
    </row>
    <row r="30" spans="1:11" ht="31.5">
      <c r="A30" s="37"/>
      <c r="B30" s="76"/>
      <c r="D30" s="78" t="s">
        <v>1562</v>
      </c>
      <c r="E30" s="77" t="s">
        <v>2252</v>
      </c>
      <c r="F30" s="77"/>
      <c r="G30" s="93"/>
      <c r="H30" s="93"/>
      <c r="I30" s="77"/>
      <c r="J30" s="78"/>
      <c r="K30" s="77"/>
    </row>
    <row r="31" spans="1:11" s="1" customFormat="1" ht="18.2" customHeight="1">
      <c r="A31" s="97"/>
      <c r="B31" s="133">
        <v>18</v>
      </c>
      <c r="C31" s="103" t="s">
        <v>568</v>
      </c>
      <c r="D31" s="200">
        <f>'T4.2 - O&amp;M by Category'!K47</f>
        <v>48687677.90285714</v>
      </c>
      <c r="E31" s="200">
        <f>'T4.2 - O&amp;M by Category'!K32</f>
        <v>52417601.23857142</v>
      </c>
      <c r="F31" s="99"/>
      <c r="G31" s="99"/>
      <c r="H31" s="99"/>
      <c r="I31" s="99"/>
      <c r="J31" s="99"/>
      <c r="K31" s="141"/>
    </row>
    <row r="32" spans="1:11" ht="12.75">
      <c r="A32" s="37"/>
      <c r="B32" s="76"/>
      <c r="C32" s="37"/>
      <c r="D32" s="37"/>
      <c r="E32" s="37"/>
      <c r="F32" s="37"/>
      <c r="G32" s="37"/>
      <c r="H32" s="37"/>
      <c r="I32" s="37"/>
      <c r="J32" s="37"/>
      <c r="K32" s="92"/>
    </row>
  </sheetData>
  <mergeCells count="3">
    <mergeCell ref="C2:J2"/>
    <mergeCell ref="C3:J3"/>
    <mergeCell ref="C4:J4"/>
  </mergeCells>
  <printOptions horizontalCentered="1"/>
  <pageMargins left="0.5" right="0.5" top="0.5" bottom="0.75" header="0.3" footer="0.3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50"/>
  <sheetViews>
    <sheetView view="pageBreakPreview" zoomScaleSheetLayoutView="100" workbookViewId="0" topLeftCell="A34">
      <selection activeCell="B2" sqref="B2:K2"/>
    </sheetView>
  </sheetViews>
  <sheetFormatPr defaultColWidth="8.8515625" defaultRowHeight="12.75"/>
  <cols>
    <col min="1" max="1" width="3.140625" style="144" customWidth="1"/>
    <col min="2" max="2" width="3.00390625" style="160" customWidth="1"/>
    <col min="3" max="3" width="44.8515625" style="144" customWidth="1"/>
    <col min="4" max="11" width="12.00390625" style="144" bestFit="1" customWidth="1"/>
    <col min="12" max="12" width="3.28125" style="144" customWidth="1"/>
    <col min="13" max="13" width="8.8515625" style="144" customWidth="1"/>
    <col min="14" max="14" width="9.8515625" style="144" bestFit="1" customWidth="1"/>
    <col min="15" max="16384" width="8.8515625" style="144" customWidth="1"/>
  </cols>
  <sheetData>
    <row r="1" spans="1:12" ht="12.75">
      <c r="A1" s="142"/>
      <c r="B1" s="143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81.75" customHeight="1">
      <c r="A2" s="142"/>
      <c r="B2" s="326" t="s">
        <v>2346</v>
      </c>
      <c r="C2" s="326"/>
      <c r="D2" s="326"/>
      <c r="E2" s="326"/>
      <c r="F2" s="326"/>
      <c r="G2" s="326"/>
      <c r="H2" s="326"/>
      <c r="I2" s="326"/>
      <c r="J2" s="326"/>
      <c r="K2" s="326"/>
      <c r="L2" s="142"/>
    </row>
    <row r="3" spans="1:12" ht="22.5" customHeight="1">
      <c r="A3" s="142"/>
      <c r="B3" s="143"/>
      <c r="C3" s="41" t="s">
        <v>517</v>
      </c>
      <c r="D3" s="41" t="s">
        <v>518</v>
      </c>
      <c r="E3" s="41" t="s">
        <v>519</v>
      </c>
      <c r="F3" s="41" t="s">
        <v>520</v>
      </c>
      <c r="G3" s="41" t="s">
        <v>524</v>
      </c>
      <c r="H3" s="41" t="s">
        <v>521</v>
      </c>
      <c r="I3" s="41" t="s">
        <v>522</v>
      </c>
      <c r="J3" s="41" t="s">
        <v>523</v>
      </c>
      <c r="K3" s="41" t="s">
        <v>558</v>
      </c>
      <c r="L3" s="41"/>
    </row>
    <row r="4" spans="1:12" ht="22.5" customHeight="1">
      <c r="A4" s="142"/>
      <c r="B4" s="143"/>
      <c r="C4" s="145"/>
      <c r="D4" s="146">
        <v>2010</v>
      </c>
      <c r="E4" s="146">
        <v>2011</v>
      </c>
      <c r="F4" s="146">
        <v>2012</v>
      </c>
      <c r="G4" s="146">
        <v>2013</v>
      </c>
      <c r="H4" s="146">
        <v>2014</v>
      </c>
      <c r="I4" s="146">
        <v>2015</v>
      </c>
      <c r="J4" s="146">
        <v>2016</v>
      </c>
      <c r="K4" s="147" t="s">
        <v>1599</v>
      </c>
      <c r="L4" s="142"/>
    </row>
    <row r="5" spans="1:12" s="151" customFormat="1" ht="12.75">
      <c r="A5" s="148"/>
      <c r="B5" s="149"/>
      <c r="C5" s="150" t="s">
        <v>1598</v>
      </c>
      <c r="D5" s="149"/>
      <c r="E5" s="149"/>
      <c r="F5" s="149"/>
      <c r="G5" s="149"/>
      <c r="H5" s="149"/>
      <c r="I5" s="149"/>
      <c r="J5" s="149"/>
      <c r="K5" s="149"/>
      <c r="L5" s="148"/>
    </row>
    <row r="6" spans="1:12" s="151" customFormat="1" ht="18.6" customHeight="1">
      <c r="A6" s="148"/>
      <c r="B6" s="152">
        <v>1</v>
      </c>
      <c r="C6" s="153" t="s">
        <v>1493</v>
      </c>
      <c r="D6" s="238">
        <v>20238599.990000006</v>
      </c>
      <c r="E6" s="238">
        <v>21286375.680000015</v>
      </c>
      <c r="F6" s="238">
        <v>21946547.099999987</v>
      </c>
      <c r="G6" s="238">
        <v>21749554.93000001</v>
      </c>
      <c r="H6" s="238">
        <v>22786712.15999998</v>
      </c>
      <c r="I6" s="238">
        <v>23347311.259999998</v>
      </c>
      <c r="J6" s="238">
        <v>23571834.509999998</v>
      </c>
      <c r="K6" s="154">
        <f>AVERAGE(D6:J6)</f>
        <v>22132419.375714283</v>
      </c>
      <c r="L6" s="148"/>
    </row>
    <row r="7" spans="1:12" s="151" customFormat="1" ht="18.6" customHeight="1">
      <c r="A7" s="148"/>
      <c r="B7" s="152">
        <v>2</v>
      </c>
      <c r="C7" s="153" t="s">
        <v>1497</v>
      </c>
      <c r="D7" s="238">
        <v>-79058.54999999994</v>
      </c>
      <c r="E7" s="238">
        <v>379408.8000000004</v>
      </c>
      <c r="F7" s="238">
        <v>-7.750600161671173E-11</v>
      </c>
      <c r="G7" s="238">
        <v>-125162.58000000064</v>
      </c>
      <c r="H7" s="238">
        <v>199642.27999999985</v>
      </c>
      <c r="I7" s="238">
        <v>116452.12999999945</v>
      </c>
      <c r="J7" s="238">
        <v>312162.21000000037</v>
      </c>
      <c r="K7" s="154">
        <f aca="true" t="shared" si="0" ref="K7:K46">AVERAGE(D7:J7)</f>
        <v>114777.75571428562</v>
      </c>
      <c r="L7" s="148"/>
    </row>
    <row r="8" spans="1:12" s="151" customFormat="1" ht="18.6" customHeight="1">
      <c r="A8" s="148"/>
      <c r="B8" s="152">
        <v>3</v>
      </c>
      <c r="C8" s="153" t="s">
        <v>1496</v>
      </c>
      <c r="D8" s="238">
        <v>96507.68</v>
      </c>
      <c r="E8" s="238">
        <v>58410.380000000005</v>
      </c>
      <c r="F8" s="238">
        <v>145574.9</v>
      </c>
      <c r="G8" s="238">
        <v>123453.20999999999</v>
      </c>
      <c r="H8" s="238">
        <v>134461.30000000002</v>
      </c>
      <c r="I8" s="238">
        <v>174943.90000000002</v>
      </c>
      <c r="J8" s="238">
        <v>229781.69000000006</v>
      </c>
      <c r="K8" s="154">
        <f t="shared" si="0"/>
        <v>137590.43714285715</v>
      </c>
      <c r="L8" s="148"/>
    </row>
    <row r="9" spans="1:12" s="151" customFormat="1" ht="18.6" customHeight="1">
      <c r="A9" s="148"/>
      <c r="B9" s="152">
        <v>4</v>
      </c>
      <c r="C9" s="153" t="s">
        <v>1492</v>
      </c>
      <c r="D9" s="238">
        <v>18241005.7</v>
      </c>
      <c r="E9" s="238">
        <v>23548403.309999965</v>
      </c>
      <c r="F9" s="238">
        <v>25900104.659999978</v>
      </c>
      <c r="G9" s="238">
        <v>25204023.792</v>
      </c>
      <c r="H9" s="238">
        <v>21295807.490000002</v>
      </c>
      <c r="I9" s="238">
        <v>32203467.39000001</v>
      </c>
      <c r="J9" s="238">
        <v>27545651.25</v>
      </c>
      <c r="K9" s="154">
        <f t="shared" si="0"/>
        <v>24848351.94171428</v>
      </c>
      <c r="L9" s="148"/>
    </row>
    <row r="10" spans="1:12" s="151" customFormat="1" ht="18.6" customHeight="1">
      <c r="A10" s="148"/>
      <c r="B10" s="152">
        <v>5</v>
      </c>
      <c r="C10" s="153" t="s">
        <v>1491</v>
      </c>
      <c r="D10" s="238">
        <v>11578547.410000013</v>
      </c>
      <c r="E10" s="238">
        <v>11957884.110000005</v>
      </c>
      <c r="F10" s="238">
        <v>12636963.629999995</v>
      </c>
      <c r="G10" s="238">
        <v>17622506.190000027</v>
      </c>
      <c r="H10" s="238">
        <v>20790620.689999986</v>
      </c>
      <c r="I10" s="238">
        <v>18939327.510000035</v>
      </c>
      <c r="J10" s="238">
        <v>19094545.080000017</v>
      </c>
      <c r="K10" s="154">
        <f t="shared" si="0"/>
        <v>16088627.802857155</v>
      </c>
      <c r="L10" s="148"/>
    </row>
    <row r="11" spans="1:12" s="151" customFormat="1" ht="18.6" customHeight="1">
      <c r="A11" s="148"/>
      <c r="B11" s="152">
        <v>6</v>
      </c>
      <c r="C11" s="153" t="s">
        <v>1502</v>
      </c>
      <c r="D11" s="238">
        <v>7965377.500000001</v>
      </c>
      <c r="E11" s="238">
        <v>10386242.609999998</v>
      </c>
      <c r="F11" s="238">
        <v>5243045.230000004</v>
      </c>
      <c r="G11" s="238">
        <v>7297927.39</v>
      </c>
      <c r="H11" s="238">
        <v>7396173.840000001</v>
      </c>
      <c r="I11" s="238">
        <v>6501918.889999994</v>
      </c>
      <c r="J11" s="238">
        <v>7784530.630000002</v>
      </c>
      <c r="K11" s="154">
        <f t="shared" si="0"/>
        <v>7510745.1557142865</v>
      </c>
      <c r="L11" s="148"/>
    </row>
    <row r="12" spans="1:12" s="151" customFormat="1" ht="18.6" customHeight="1">
      <c r="A12" s="148"/>
      <c r="B12" s="152">
        <v>7</v>
      </c>
      <c r="C12" s="153" t="s">
        <v>1490</v>
      </c>
      <c r="D12" s="238">
        <v>23809402.22999999</v>
      </c>
      <c r="E12" s="238">
        <v>25521840.859999996</v>
      </c>
      <c r="F12" s="238">
        <v>28056156.589999966</v>
      </c>
      <c r="G12" s="238">
        <v>27725836.37000002</v>
      </c>
      <c r="H12" s="238">
        <v>30365055.66000004</v>
      </c>
      <c r="I12" s="238">
        <v>36926285.44000005</v>
      </c>
      <c r="J12" s="238">
        <v>31125057.889999993</v>
      </c>
      <c r="K12" s="154">
        <f t="shared" si="0"/>
        <v>29075662.148571435</v>
      </c>
      <c r="L12" s="148"/>
    </row>
    <row r="13" spans="1:12" s="151" customFormat="1" ht="18.6" customHeight="1">
      <c r="A13" s="148"/>
      <c r="B13" s="152">
        <v>8</v>
      </c>
      <c r="C13" s="153" t="s">
        <v>1495</v>
      </c>
      <c r="D13" s="238">
        <v>5277457.620000001</v>
      </c>
      <c r="E13" s="238">
        <v>5291643.199999999</v>
      </c>
      <c r="F13" s="238">
        <v>4878771.289999998</v>
      </c>
      <c r="G13" s="238">
        <v>7076403.719999999</v>
      </c>
      <c r="H13" s="238">
        <v>8213878.799999999</v>
      </c>
      <c r="I13" s="238">
        <v>6041106.139999999</v>
      </c>
      <c r="J13" s="238">
        <v>8554576.530000001</v>
      </c>
      <c r="K13" s="154">
        <f t="shared" si="0"/>
        <v>6476262.471428571</v>
      </c>
      <c r="L13" s="148"/>
    </row>
    <row r="14" spans="1:12" s="151" customFormat="1" ht="18.6" customHeight="1">
      <c r="A14" s="148"/>
      <c r="B14" s="152">
        <v>9</v>
      </c>
      <c r="C14" s="153" t="s">
        <v>1489</v>
      </c>
      <c r="D14" s="238">
        <v>11377125.789999997</v>
      </c>
      <c r="E14" s="238">
        <v>11388169.840000018</v>
      </c>
      <c r="F14" s="238">
        <v>11650553.109999992</v>
      </c>
      <c r="G14" s="238">
        <v>11869407.359999988</v>
      </c>
      <c r="H14" s="238">
        <v>11963256.009999983</v>
      </c>
      <c r="I14" s="238">
        <v>12717682.500000011</v>
      </c>
      <c r="J14" s="238">
        <v>13221925.269999996</v>
      </c>
      <c r="K14" s="154">
        <f t="shared" si="0"/>
        <v>12026874.268571425</v>
      </c>
      <c r="L14" s="148"/>
    </row>
    <row r="15" spans="1:12" s="151" customFormat="1" ht="18.6" customHeight="1">
      <c r="A15" s="148"/>
      <c r="B15" s="152">
        <v>10</v>
      </c>
      <c r="C15" s="153" t="s">
        <v>1501</v>
      </c>
      <c r="D15" s="238">
        <v>2587594.52</v>
      </c>
      <c r="E15" s="238">
        <v>2530456.59</v>
      </c>
      <c r="F15" s="238">
        <v>2442808.9000000004</v>
      </c>
      <c r="G15" s="238">
        <v>2211232.59</v>
      </c>
      <c r="H15" s="238">
        <v>2086938.18</v>
      </c>
      <c r="I15" s="238">
        <v>2316965.99</v>
      </c>
      <c r="J15" s="238">
        <v>2719403.1799999997</v>
      </c>
      <c r="K15" s="154">
        <f t="shared" si="0"/>
        <v>2413628.564285714</v>
      </c>
      <c r="L15" s="148"/>
    </row>
    <row r="16" spans="1:12" s="151" customFormat="1" ht="18.6" customHeight="1">
      <c r="A16" s="148"/>
      <c r="B16" s="152">
        <v>11</v>
      </c>
      <c r="C16" s="153" t="s">
        <v>1498</v>
      </c>
      <c r="D16" s="238">
        <v>21075729.95999998</v>
      </c>
      <c r="E16" s="238">
        <v>22921055.53999991</v>
      </c>
      <c r="F16" s="238">
        <v>24983814.33000004</v>
      </c>
      <c r="G16" s="238">
        <v>26571524.920000024</v>
      </c>
      <c r="H16" s="238">
        <v>27781596.480000034</v>
      </c>
      <c r="I16" s="238">
        <v>27733191.02000001</v>
      </c>
      <c r="J16" s="238">
        <v>25564129.41999994</v>
      </c>
      <c r="K16" s="154">
        <f t="shared" si="0"/>
        <v>25233005.952857133</v>
      </c>
      <c r="L16" s="148"/>
    </row>
    <row r="17" spans="1:12" s="151" customFormat="1" ht="18.6" customHeight="1">
      <c r="A17" s="148"/>
      <c r="B17" s="152">
        <v>12</v>
      </c>
      <c r="C17" s="153" t="s">
        <v>1500</v>
      </c>
      <c r="D17" s="238">
        <v>20582978.86</v>
      </c>
      <c r="E17" s="238">
        <v>11696219.200000003</v>
      </c>
      <c r="F17" s="238">
        <v>16140726.139999997</v>
      </c>
      <c r="G17" s="238">
        <v>17928373.82</v>
      </c>
      <c r="H17" s="238">
        <v>19535945.740000002</v>
      </c>
      <c r="I17" s="238">
        <v>18222527.479999993</v>
      </c>
      <c r="J17" s="238">
        <v>16488711.19</v>
      </c>
      <c r="K17" s="154">
        <f t="shared" si="0"/>
        <v>17227926.06142857</v>
      </c>
      <c r="L17" s="148"/>
    </row>
    <row r="18" spans="1:12" s="151" customFormat="1" ht="18.6" customHeight="1">
      <c r="A18" s="148"/>
      <c r="B18" s="152">
        <v>13</v>
      </c>
      <c r="C18" s="153" t="s">
        <v>1499</v>
      </c>
      <c r="D18" s="238">
        <v>47556.86</v>
      </c>
      <c r="E18" s="238">
        <v>21371.96</v>
      </c>
      <c r="F18" s="238">
        <v>9951.6</v>
      </c>
      <c r="G18" s="238">
        <v>189.39</v>
      </c>
      <c r="H18" s="238">
        <v>4947.06</v>
      </c>
      <c r="I18" s="238">
        <v>18531.53</v>
      </c>
      <c r="J18" s="238">
        <v>6349.53</v>
      </c>
      <c r="K18" s="154">
        <f t="shared" si="0"/>
        <v>15556.847142857145</v>
      </c>
      <c r="L18" s="148"/>
    </row>
    <row r="19" spans="1:12" s="151" customFormat="1" ht="18.6" customHeight="1">
      <c r="A19" s="148"/>
      <c r="B19" s="152">
        <v>14</v>
      </c>
      <c r="C19" s="153" t="s">
        <v>1494</v>
      </c>
      <c r="D19" s="238">
        <v>2870497.55</v>
      </c>
      <c r="E19" s="238">
        <v>3236252.2099999995</v>
      </c>
      <c r="F19" s="238">
        <v>3288404.9</v>
      </c>
      <c r="G19" s="238">
        <v>3426843.22</v>
      </c>
      <c r="H19" s="238">
        <v>4220768.350000001</v>
      </c>
      <c r="I19" s="238">
        <v>4244214.600000001</v>
      </c>
      <c r="J19" s="238">
        <v>4808162</v>
      </c>
      <c r="K19" s="154">
        <f t="shared" si="0"/>
        <v>3727877.547142857</v>
      </c>
      <c r="L19" s="148"/>
    </row>
    <row r="20" spans="1:14" s="151" customFormat="1" ht="18.6" customHeight="1">
      <c r="A20" s="148"/>
      <c r="B20" s="152">
        <v>15</v>
      </c>
      <c r="C20" s="155" t="s">
        <v>1603</v>
      </c>
      <c r="D20" s="187">
        <f>SUM(D6:D19)</f>
        <v>145669323.12</v>
      </c>
      <c r="E20" s="187">
        <f aca="true" t="shared" si="1" ref="E20:J20">SUM(E6:E19)</f>
        <v>150223734.28999996</v>
      </c>
      <c r="F20" s="187">
        <f t="shared" si="1"/>
        <v>157323422.37999994</v>
      </c>
      <c r="G20" s="187">
        <f t="shared" si="1"/>
        <v>168682114.32200006</v>
      </c>
      <c r="H20" s="187">
        <f t="shared" si="1"/>
        <v>176775804.04000005</v>
      </c>
      <c r="I20" s="187">
        <f t="shared" si="1"/>
        <v>189503925.78000012</v>
      </c>
      <c r="J20" s="187">
        <f t="shared" si="1"/>
        <v>181026820.3799999</v>
      </c>
      <c r="K20" s="187">
        <f t="shared" si="0"/>
        <v>167029306.33028573</v>
      </c>
      <c r="L20" s="148"/>
      <c r="M20" s="151" t="s">
        <v>2342</v>
      </c>
      <c r="N20" s="240">
        <f>K20-'T4.1 - OperMaint'!J27</f>
        <v>0</v>
      </c>
    </row>
    <row r="21" spans="1:12" s="151" customFormat="1" ht="23.25" customHeight="1">
      <c r="A21" s="148"/>
      <c r="B21" s="152"/>
      <c r="C21" s="150" t="s">
        <v>1600</v>
      </c>
      <c r="D21" s="156"/>
      <c r="E21" s="156"/>
      <c r="F21" s="156"/>
      <c r="G21" s="156"/>
      <c r="H21" s="156"/>
      <c r="I21" s="156"/>
      <c r="J21" s="156"/>
      <c r="K21" s="156"/>
      <c r="L21" s="148"/>
    </row>
    <row r="22" spans="1:12" s="151" customFormat="1" ht="18.6" customHeight="1">
      <c r="A22" s="148"/>
      <c r="B22" s="152">
        <v>16</v>
      </c>
      <c r="C22" s="129" t="s">
        <v>1524</v>
      </c>
      <c r="D22" s="238">
        <v>11088349.89</v>
      </c>
      <c r="E22" s="238">
        <v>14753403.59</v>
      </c>
      <c r="F22" s="238">
        <v>13645553.48</v>
      </c>
      <c r="G22" s="238">
        <v>14061644.139999999</v>
      </c>
      <c r="H22" s="238">
        <v>19367928.47</v>
      </c>
      <c r="I22" s="238">
        <v>20849068.74</v>
      </c>
      <c r="J22" s="238">
        <v>23065994.37</v>
      </c>
      <c r="K22" s="154">
        <f t="shared" si="0"/>
        <v>16690277.525714284</v>
      </c>
      <c r="L22" s="148"/>
    </row>
    <row r="23" spans="1:12" s="151" customFormat="1" ht="18.6" customHeight="1">
      <c r="A23" s="148"/>
      <c r="B23" s="152">
        <v>17</v>
      </c>
      <c r="C23" s="129" t="s">
        <v>1523</v>
      </c>
      <c r="D23" s="238">
        <v>5333553.08</v>
      </c>
      <c r="E23" s="238">
        <v>6768153.56</v>
      </c>
      <c r="F23" s="238">
        <v>9097766.42</v>
      </c>
      <c r="G23" s="238">
        <v>9114520.290000001</v>
      </c>
      <c r="H23" s="238">
        <v>12522118.45</v>
      </c>
      <c r="I23" s="238">
        <v>8102647.8100000005</v>
      </c>
      <c r="J23" s="238">
        <v>9435779.959999999</v>
      </c>
      <c r="K23" s="154">
        <f t="shared" si="0"/>
        <v>8624934.224285714</v>
      </c>
      <c r="L23" s="148"/>
    </row>
    <row r="24" spans="1:12" s="151" customFormat="1" ht="18.6" customHeight="1">
      <c r="A24" s="148"/>
      <c r="B24" s="152">
        <v>18</v>
      </c>
      <c r="C24" s="129" t="s">
        <v>1522</v>
      </c>
      <c r="D24" s="238">
        <v>11723807.389999999</v>
      </c>
      <c r="E24" s="238">
        <v>11648815.51</v>
      </c>
      <c r="F24" s="238">
        <v>12088991.18</v>
      </c>
      <c r="G24" s="238">
        <v>12154913.56</v>
      </c>
      <c r="H24" s="238">
        <v>12259798.009999998</v>
      </c>
      <c r="I24" s="238">
        <v>13209405.84</v>
      </c>
      <c r="J24" s="238">
        <v>13912852.09</v>
      </c>
      <c r="K24" s="154">
        <f t="shared" si="0"/>
        <v>12428369.082857143</v>
      </c>
      <c r="L24" s="148"/>
    </row>
    <row r="25" spans="1:12" s="151" customFormat="1" ht="18.6" customHeight="1">
      <c r="A25" s="148"/>
      <c r="B25" s="152">
        <v>19</v>
      </c>
      <c r="C25" s="129" t="s">
        <v>1521</v>
      </c>
      <c r="D25" s="238">
        <v>4557317.3100000005</v>
      </c>
      <c r="E25" s="238">
        <v>4724967.8</v>
      </c>
      <c r="F25" s="238">
        <v>3816150.69</v>
      </c>
      <c r="G25" s="238">
        <v>4409714.359999999</v>
      </c>
      <c r="H25" s="238">
        <v>5854246.760000001</v>
      </c>
      <c r="I25" s="238">
        <v>6287616.850000001</v>
      </c>
      <c r="J25" s="238">
        <v>7750330.829999999</v>
      </c>
      <c r="K25" s="154">
        <f t="shared" si="0"/>
        <v>5342906.371428572</v>
      </c>
      <c r="L25" s="148"/>
    </row>
    <row r="26" spans="1:12" s="151" customFormat="1" ht="18.6" customHeight="1">
      <c r="A26" s="148"/>
      <c r="B26" s="152">
        <v>20</v>
      </c>
      <c r="C26" s="129" t="s">
        <v>1520</v>
      </c>
      <c r="D26" s="238">
        <v>217881.67</v>
      </c>
      <c r="E26" s="238">
        <v>155898.89</v>
      </c>
      <c r="F26" s="238">
        <v>235829.82</v>
      </c>
      <c r="G26" s="238">
        <v>236080.43</v>
      </c>
      <c r="H26" s="238">
        <v>239529.53</v>
      </c>
      <c r="I26" s="238">
        <v>237014.57</v>
      </c>
      <c r="J26" s="238">
        <v>273267.86</v>
      </c>
      <c r="K26" s="154">
        <f t="shared" si="0"/>
        <v>227928.96714285715</v>
      </c>
      <c r="L26" s="148"/>
    </row>
    <row r="27" spans="1:12" s="151" customFormat="1" ht="18.6" customHeight="1">
      <c r="A27" s="148"/>
      <c r="B27" s="152">
        <v>21</v>
      </c>
      <c r="C27" s="129" t="s">
        <v>1519</v>
      </c>
      <c r="D27" s="238">
        <v>0</v>
      </c>
      <c r="E27" s="238">
        <v>-10948.39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154">
        <f t="shared" si="0"/>
        <v>-1564.0557142857142</v>
      </c>
      <c r="L27" s="148"/>
    </row>
    <row r="28" spans="1:12" s="151" customFormat="1" ht="18.6" customHeight="1">
      <c r="A28" s="148"/>
      <c r="B28" s="152">
        <v>22</v>
      </c>
      <c r="C28" s="129" t="s">
        <v>1518</v>
      </c>
      <c r="D28" s="238">
        <v>187628.44</v>
      </c>
      <c r="E28" s="238">
        <v>240301.86</v>
      </c>
      <c r="F28" s="238">
        <v>216005.25</v>
      </c>
      <c r="G28" s="238">
        <v>240494.01</v>
      </c>
      <c r="H28" s="238">
        <v>327694.12</v>
      </c>
      <c r="I28" s="238">
        <v>343972.87</v>
      </c>
      <c r="J28" s="238">
        <v>381926.26</v>
      </c>
      <c r="K28" s="154">
        <f t="shared" si="0"/>
        <v>276860.4014285715</v>
      </c>
      <c r="L28" s="148"/>
    </row>
    <row r="29" spans="1:12" s="151" customFormat="1" ht="18.6" customHeight="1">
      <c r="A29" s="148"/>
      <c r="B29" s="152">
        <v>23</v>
      </c>
      <c r="C29" s="129" t="s">
        <v>1517</v>
      </c>
      <c r="D29" s="238">
        <v>3676976.43</v>
      </c>
      <c r="E29" s="238">
        <v>3950070.13</v>
      </c>
      <c r="F29" s="238">
        <v>3758395.5000000005</v>
      </c>
      <c r="G29" s="238">
        <v>3879141.77</v>
      </c>
      <c r="H29" s="238">
        <v>4055506.34</v>
      </c>
      <c r="I29" s="238">
        <v>4323357.57</v>
      </c>
      <c r="J29" s="238">
        <v>4739134.28</v>
      </c>
      <c r="K29" s="154">
        <f t="shared" si="0"/>
        <v>4054654.574285715</v>
      </c>
      <c r="L29" s="148"/>
    </row>
    <row r="30" spans="1:12" s="151" customFormat="1" ht="18.6" customHeight="1">
      <c r="A30" s="148"/>
      <c r="B30" s="152">
        <v>24</v>
      </c>
      <c r="C30" s="129" t="s">
        <v>1516</v>
      </c>
      <c r="D30" s="238">
        <v>2240902</v>
      </c>
      <c r="E30" s="238">
        <v>3850291.8899999997</v>
      </c>
      <c r="F30" s="238">
        <v>4063567.8300000005</v>
      </c>
      <c r="G30" s="238">
        <v>4160436.1399999997</v>
      </c>
      <c r="H30" s="238">
        <v>1048993.9000000001</v>
      </c>
      <c r="I30" s="238">
        <v>1156291.16</v>
      </c>
      <c r="J30" s="238">
        <v>1166623.52</v>
      </c>
      <c r="K30" s="154">
        <f t="shared" si="0"/>
        <v>2526729.4914285718</v>
      </c>
      <c r="L30" s="148"/>
    </row>
    <row r="31" spans="1:12" s="151" customFormat="1" ht="18.6" customHeight="1">
      <c r="A31" s="148"/>
      <c r="B31" s="152">
        <v>25</v>
      </c>
      <c r="C31" s="129" t="s">
        <v>1515</v>
      </c>
      <c r="D31" s="238">
        <v>1806571.45</v>
      </c>
      <c r="E31" s="238">
        <v>1226233.71</v>
      </c>
      <c r="F31" s="238">
        <v>948115.06</v>
      </c>
      <c r="G31" s="238">
        <v>431828.75</v>
      </c>
      <c r="H31" s="238">
        <v>3939967.95</v>
      </c>
      <c r="I31" s="238">
        <v>3731631.65</v>
      </c>
      <c r="J31" s="238">
        <v>3641184.02</v>
      </c>
      <c r="K31" s="154">
        <f t="shared" si="0"/>
        <v>2246504.6557142856</v>
      </c>
      <c r="L31" s="148"/>
    </row>
    <row r="32" spans="1:12" s="151" customFormat="1" ht="18.6" customHeight="1">
      <c r="A32" s="148"/>
      <c r="B32" s="152">
        <v>26</v>
      </c>
      <c r="C32" s="155" t="s">
        <v>1604</v>
      </c>
      <c r="D32" s="187">
        <f>SUM(D22:D31)</f>
        <v>40832987.66000001</v>
      </c>
      <c r="E32" s="187">
        <f aca="true" t="shared" si="2" ref="E32:J32">SUM(E22:E31)</f>
        <v>47307188.55</v>
      </c>
      <c r="F32" s="187">
        <f t="shared" si="2"/>
        <v>47870375.23</v>
      </c>
      <c r="G32" s="187">
        <f t="shared" si="2"/>
        <v>48688773.45</v>
      </c>
      <c r="H32" s="187">
        <f t="shared" si="2"/>
        <v>59615783.529999994</v>
      </c>
      <c r="I32" s="187">
        <f t="shared" si="2"/>
        <v>58241007.059999995</v>
      </c>
      <c r="J32" s="187">
        <f t="shared" si="2"/>
        <v>64367093.190000005</v>
      </c>
      <c r="K32" s="187">
        <f t="shared" si="0"/>
        <v>52417601.23857142</v>
      </c>
      <c r="L32" s="148"/>
    </row>
    <row r="33" spans="1:12" s="151" customFormat="1" ht="23.25" customHeight="1">
      <c r="A33" s="148"/>
      <c r="B33" s="152" t="s">
        <v>1602</v>
      </c>
      <c r="C33" s="150" t="s">
        <v>1601</v>
      </c>
      <c r="D33" s="156"/>
      <c r="E33" s="156"/>
      <c r="F33" s="156"/>
      <c r="G33" s="156"/>
      <c r="H33" s="156"/>
      <c r="I33" s="156"/>
      <c r="J33" s="156"/>
      <c r="K33" s="156"/>
      <c r="L33" s="148"/>
    </row>
    <row r="34" spans="1:12" s="151" customFormat="1" ht="18.6" customHeight="1">
      <c r="A34" s="148"/>
      <c r="B34" s="152">
        <v>27</v>
      </c>
      <c r="C34" s="129" t="s">
        <v>2344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585196.42</v>
      </c>
      <c r="J34" s="238">
        <v>2414401.64</v>
      </c>
      <c r="K34" s="154">
        <f t="shared" si="0"/>
        <v>428514.0085714286</v>
      </c>
      <c r="L34" s="148"/>
    </row>
    <row r="35" spans="1:12" s="151" customFormat="1" ht="18.6" customHeight="1">
      <c r="A35" s="148"/>
      <c r="B35" s="152">
        <v>28</v>
      </c>
      <c r="C35" s="129" t="s">
        <v>1514</v>
      </c>
      <c r="D35" s="238">
        <v>1135148.73</v>
      </c>
      <c r="E35" s="238">
        <v>1121456.8800000001</v>
      </c>
      <c r="F35" s="238">
        <v>1082139.5100000002</v>
      </c>
      <c r="G35" s="238">
        <v>1205146.58</v>
      </c>
      <c r="H35" s="238">
        <v>1272677.79</v>
      </c>
      <c r="I35" s="238">
        <v>1234102.99</v>
      </c>
      <c r="J35" s="238">
        <v>1093745.53</v>
      </c>
      <c r="K35" s="154">
        <f t="shared" si="0"/>
        <v>1163488.2871428574</v>
      </c>
      <c r="L35" s="148"/>
    </row>
    <row r="36" spans="1:12" s="151" customFormat="1" ht="18.6" customHeight="1">
      <c r="A36" s="148"/>
      <c r="B36" s="152">
        <v>29</v>
      </c>
      <c r="C36" s="129" t="s">
        <v>1513</v>
      </c>
      <c r="D36" s="238">
        <v>12407347.439999998</v>
      </c>
      <c r="E36" s="238">
        <v>12179490.730000002</v>
      </c>
      <c r="F36" s="238">
        <v>12204386.09</v>
      </c>
      <c r="G36" s="238">
        <v>10363566.79</v>
      </c>
      <c r="H36" s="238">
        <v>10317724.35</v>
      </c>
      <c r="I36" s="238">
        <v>12726524.2</v>
      </c>
      <c r="J36" s="238">
        <v>16630266.919999998</v>
      </c>
      <c r="K36" s="154">
        <f t="shared" si="0"/>
        <v>12404186.645714287</v>
      </c>
      <c r="L36" s="148"/>
    </row>
    <row r="37" spans="1:12" s="151" customFormat="1" ht="18.6" customHeight="1">
      <c r="A37" s="148"/>
      <c r="B37" s="152">
        <v>30</v>
      </c>
      <c r="C37" s="129" t="s">
        <v>1512</v>
      </c>
      <c r="D37" s="238">
        <v>5339338.41</v>
      </c>
      <c r="E37" s="238">
        <v>10191414.26</v>
      </c>
      <c r="F37" s="238">
        <v>13995343.129999999</v>
      </c>
      <c r="G37" s="238">
        <v>9198652.299999999</v>
      </c>
      <c r="H37" s="238">
        <v>13469082.09</v>
      </c>
      <c r="I37" s="238">
        <v>12912971.1</v>
      </c>
      <c r="J37" s="238">
        <v>11047369.18</v>
      </c>
      <c r="K37" s="154">
        <f t="shared" si="0"/>
        <v>10879167.209999999</v>
      </c>
      <c r="L37" s="148"/>
    </row>
    <row r="38" spans="1:12" s="151" customFormat="1" ht="18.6" customHeight="1">
      <c r="A38" s="148"/>
      <c r="B38" s="152">
        <v>31</v>
      </c>
      <c r="C38" s="129" t="s">
        <v>1511</v>
      </c>
      <c r="D38" s="238">
        <v>2305057.1</v>
      </c>
      <c r="E38" s="238">
        <v>2608620.32</v>
      </c>
      <c r="F38" s="238">
        <v>3033812.8299999996</v>
      </c>
      <c r="G38" s="238">
        <v>2240052.8899999997</v>
      </c>
      <c r="H38" s="238">
        <v>2586111.91</v>
      </c>
      <c r="I38" s="238">
        <v>2249715.88</v>
      </c>
      <c r="J38" s="238">
        <v>2610708.69</v>
      </c>
      <c r="K38" s="154">
        <f t="shared" si="0"/>
        <v>2519154.2314285715</v>
      </c>
      <c r="L38" s="148"/>
    </row>
    <row r="39" spans="1:12" s="151" customFormat="1" ht="18.6" customHeight="1">
      <c r="A39" s="148"/>
      <c r="B39" s="152">
        <v>32</v>
      </c>
      <c r="C39" s="129" t="s">
        <v>1510</v>
      </c>
      <c r="D39" s="238">
        <v>4119706.1800000006</v>
      </c>
      <c r="E39" s="238">
        <v>3532419.859999999</v>
      </c>
      <c r="F39" s="238">
        <v>4839405.340000001</v>
      </c>
      <c r="G39" s="238">
        <v>4709957.909999999</v>
      </c>
      <c r="H39" s="238">
        <v>5340431.260000002</v>
      </c>
      <c r="I39" s="238">
        <v>5597630.670000001</v>
      </c>
      <c r="J39" s="238">
        <v>6685418.8</v>
      </c>
      <c r="K39" s="154">
        <f t="shared" si="0"/>
        <v>4974995.717142858</v>
      </c>
      <c r="L39" s="148"/>
    </row>
    <row r="40" spans="1:12" s="151" customFormat="1" ht="18.6" customHeight="1">
      <c r="A40" s="148"/>
      <c r="B40" s="152">
        <v>33</v>
      </c>
      <c r="C40" s="129" t="s">
        <v>1509</v>
      </c>
      <c r="D40" s="238">
        <v>6005439.6</v>
      </c>
      <c r="E40" s="238">
        <v>6426322.45</v>
      </c>
      <c r="F40" s="238">
        <v>6602584.300000001</v>
      </c>
      <c r="G40" s="238">
        <v>6552388.339999999</v>
      </c>
      <c r="H40" s="238">
        <v>6215853.869999999</v>
      </c>
      <c r="I40" s="238">
        <v>6686899.04</v>
      </c>
      <c r="J40" s="238">
        <v>6836363.169999999</v>
      </c>
      <c r="K40" s="154">
        <f t="shared" si="0"/>
        <v>6475121.538571429</v>
      </c>
      <c r="L40" s="148"/>
    </row>
    <row r="41" spans="1:12" s="151" customFormat="1" ht="18.6" customHeight="1">
      <c r="A41" s="148"/>
      <c r="B41" s="152">
        <v>34</v>
      </c>
      <c r="C41" s="129" t="s">
        <v>1508</v>
      </c>
      <c r="D41" s="238">
        <v>3880283.14</v>
      </c>
      <c r="E41" s="238">
        <v>4058129.1799999997</v>
      </c>
      <c r="F41" s="238">
        <v>4441589.149999999</v>
      </c>
      <c r="G41" s="238">
        <v>4497558.28</v>
      </c>
      <c r="H41" s="238">
        <v>4509050.55</v>
      </c>
      <c r="I41" s="238">
        <v>4243505.21</v>
      </c>
      <c r="J41" s="238">
        <v>4453015.870000001</v>
      </c>
      <c r="K41" s="154">
        <f t="shared" si="0"/>
        <v>4297590.197142857</v>
      </c>
      <c r="L41" s="148"/>
    </row>
    <row r="42" spans="1:12" s="151" customFormat="1" ht="18.6" customHeight="1">
      <c r="A42" s="148"/>
      <c r="B42" s="152">
        <v>35</v>
      </c>
      <c r="C42" s="129" t="s">
        <v>1507</v>
      </c>
      <c r="D42" s="238">
        <v>0</v>
      </c>
      <c r="E42" s="238">
        <v>1733.7599999999998</v>
      </c>
      <c r="F42" s="238">
        <v>-577.92</v>
      </c>
      <c r="G42" s="238">
        <v>0</v>
      </c>
      <c r="H42" s="238">
        <v>0</v>
      </c>
      <c r="I42" s="238">
        <v>0</v>
      </c>
      <c r="J42" s="238">
        <v>0</v>
      </c>
      <c r="K42" s="154">
        <f t="shared" si="0"/>
        <v>165.11999999999995</v>
      </c>
      <c r="L42" s="148"/>
    </row>
    <row r="43" spans="1:12" s="151" customFormat="1" ht="18.6" customHeight="1">
      <c r="A43" s="148"/>
      <c r="B43" s="152">
        <v>36</v>
      </c>
      <c r="C43" s="129" t="s">
        <v>1506</v>
      </c>
      <c r="D43" s="238">
        <v>2047832.18</v>
      </c>
      <c r="E43" s="238">
        <v>2226069.81</v>
      </c>
      <c r="F43" s="238">
        <v>2228514.42</v>
      </c>
      <c r="G43" s="238">
        <v>2527826.76</v>
      </c>
      <c r="H43" s="238">
        <v>2357593.61</v>
      </c>
      <c r="I43" s="238">
        <v>2413526.57</v>
      </c>
      <c r="J43" s="238">
        <v>2317537.46</v>
      </c>
      <c r="K43" s="154">
        <f t="shared" si="0"/>
        <v>2302700.1157142855</v>
      </c>
      <c r="L43" s="148"/>
    </row>
    <row r="44" spans="1:12" s="151" customFormat="1" ht="18.6" customHeight="1">
      <c r="A44" s="148"/>
      <c r="B44" s="152">
        <v>37</v>
      </c>
      <c r="C44" s="129" t="s">
        <v>1505</v>
      </c>
      <c r="D44" s="238">
        <v>305050.38</v>
      </c>
      <c r="E44" s="238">
        <v>269956.53</v>
      </c>
      <c r="F44" s="238">
        <v>285741.9</v>
      </c>
      <c r="G44" s="238">
        <v>-5571.8</v>
      </c>
      <c r="H44" s="238">
        <v>0</v>
      </c>
      <c r="I44" s="238">
        <v>0</v>
      </c>
      <c r="J44" s="238">
        <v>0</v>
      </c>
      <c r="K44" s="154">
        <f t="shared" si="0"/>
        <v>122168.14428571428</v>
      </c>
      <c r="L44" s="148"/>
    </row>
    <row r="45" spans="1:12" s="151" customFormat="1" ht="18.6" customHeight="1">
      <c r="A45" s="148"/>
      <c r="B45" s="152">
        <v>38</v>
      </c>
      <c r="C45" s="129" t="s">
        <v>1504</v>
      </c>
      <c r="D45" s="238">
        <v>2355791.64</v>
      </c>
      <c r="E45" s="238">
        <v>2318853.9399999995</v>
      </c>
      <c r="F45" s="238">
        <v>2786699.75</v>
      </c>
      <c r="G45" s="238">
        <v>2508596.2</v>
      </c>
      <c r="H45" s="238">
        <v>2418235.3200000003</v>
      </c>
      <c r="I45" s="238">
        <v>2354161.88</v>
      </c>
      <c r="J45" s="238">
        <v>2299476.18</v>
      </c>
      <c r="K45" s="154">
        <f t="shared" si="0"/>
        <v>2434544.987142857</v>
      </c>
      <c r="L45" s="148"/>
    </row>
    <row r="46" spans="1:12" s="151" customFormat="1" ht="18.6" customHeight="1">
      <c r="A46" s="148"/>
      <c r="B46" s="152">
        <v>39</v>
      </c>
      <c r="C46" s="129" t="s">
        <v>1503</v>
      </c>
      <c r="D46" s="238">
        <v>541653.32</v>
      </c>
      <c r="E46" s="238">
        <v>482338.77999999997</v>
      </c>
      <c r="F46" s="238">
        <v>475100.91000000003</v>
      </c>
      <c r="G46" s="238">
        <v>705498.9199999999</v>
      </c>
      <c r="H46" s="238">
        <v>506742.94000000006</v>
      </c>
      <c r="I46" s="238">
        <v>1200700.4</v>
      </c>
      <c r="J46" s="238">
        <v>889136.6299999999</v>
      </c>
      <c r="K46" s="154">
        <f t="shared" si="0"/>
        <v>685881.7</v>
      </c>
      <c r="L46" s="148"/>
    </row>
    <row r="47" spans="1:12" s="151" customFormat="1" ht="18.6" customHeight="1" thickBot="1">
      <c r="A47" s="148"/>
      <c r="B47" s="152">
        <v>40</v>
      </c>
      <c r="C47" s="155" t="s">
        <v>1605</v>
      </c>
      <c r="D47" s="188">
        <f>SUM(D34:D46)</f>
        <v>40442648.120000005</v>
      </c>
      <c r="E47" s="188">
        <f aca="true" t="shared" si="3" ref="E47:J47">SUM(E34:E46)</f>
        <v>45416806.50000001</v>
      </c>
      <c r="F47" s="188">
        <f t="shared" si="3"/>
        <v>51974739.41</v>
      </c>
      <c r="G47" s="188">
        <f t="shared" si="3"/>
        <v>44503673.17</v>
      </c>
      <c r="H47" s="188">
        <f t="shared" si="3"/>
        <v>48993503.69</v>
      </c>
      <c r="I47" s="188">
        <f t="shared" si="3"/>
        <v>52204934.36</v>
      </c>
      <c r="J47" s="188">
        <f t="shared" si="3"/>
        <v>57277440.07</v>
      </c>
      <c r="K47" s="188">
        <f>AVERAGE(D47:J47)</f>
        <v>48687677.90285714</v>
      </c>
      <c r="L47" s="148"/>
    </row>
    <row r="48" spans="1:14" s="151" customFormat="1" ht="22.5" customHeight="1" thickTop="1">
      <c r="A48" s="148"/>
      <c r="B48" s="152">
        <v>41</v>
      </c>
      <c r="C48" s="155" t="s">
        <v>1606</v>
      </c>
      <c r="D48" s="154">
        <f>SUM(D20,D32,D47)</f>
        <v>226944958.90000004</v>
      </c>
      <c r="E48" s="154">
        <f aca="true" t="shared" si="4" ref="E48:J48">SUM(E20,E32,E47)</f>
        <v>242947729.33999997</v>
      </c>
      <c r="F48" s="154">
        <f t="shared" si="4"/>
        <v>257168537.01999992</v>
      </c>
      <c r="G48" s="154">
        <f t="shared" si="4"/>
        <v>261874560.9420001</v>
      </c>
      <c r="H48" s="154">
        <f t="shared" si="4"/>
        <v>285385091.26000005</v>
      </c>
      <c r="I48" s="154">
        <f t="shared" si="4"/>
        <v>299949867.2000001</v>
      </c>
      <c r="J48" s="154">
        <f t="shared" si="4"/>
        <v>302671353.6399999</v>
      </c>
      <c r="K48" s="154">
        <f>AVERAGE(D48:J48)</f>
        <v>268134585.4717143</v>
      </c>
      <c r="L48" s="148"/>
      <c r="M48" s="151" t="s">
        <v>2343</v>
      </c>
      <c r="N48" s="240">
        <f>K48-'T4.1 - OperMaint'!J17-'T4.1 - OperMaint'!J24-'T4.1 - OperMaint'!D31-'T4.1 - OperMaint'!E31</f>
        <v>0</v>
      </c>
    </row>
    <row r="49" spans="1:12" ht="22.5" customHeight="1">
      <c r="A49" s="142"/>
      <c r="B49" s="157"/>
      <c r="C49" s="158"/>
      <c r="D49" s="159"/>
      <c r="E49" s="159"/>
      <c r="F49" s="159"/>
      <c r="G49" s="159"/>
      <c r="H49" s="159"/>
      <c r="I49" s="159"/>
      <c r="J49" s="159"/>
      <c r="K49" s="159"/>
      <c r="L49" s="142"/>
    </row>
    <row r="50" spans="1:12" ht="12.75">
      <c r="A50" s="142"/>
      <c r="B50" s="143"/>
      <c r="C50" s="142"/>
      <c r="D50" s="142"/>
      <c r="E50" s="142"/>
      <c r="F50" s="142"/>
      <c r="G50" s="142"/>
      <c r="H50" s="142"/>
      <c r="I50" s="142"/>
      <c r="J50" s="142"/>
      <c r="K50" s="142"/>
      <c r="L50" s="142"/>
    </row>
  </sheetData>
  <mergeCells count="1">
    <mergeCell ref="B2:K2"/>
  </mergeCells>
  <printOptions/>
  <pageMargins left="0.7" right="0.7" top="0.75" bottom="0.75" header="0.3" footer="0.3"/>
  <pageSetup fitToHeight="0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27"/>
  <sheetViews>
    <sheetView zoomScaleSheetLayoutView="100" workbookViewId="0" topLeftCell="A19">
      <selection activeCell="K34" sqref="K34"/>
    </sheetView>
  </sheetViews>
  <sheetFormatPr defaultColWidth="8.8515625" defaultRowHeight="12.75"/>
  <cols>
    <col min="1" max="1" width="3.140625" style="163" customWidth="1"/>
    <col min="2" max="2" width="3.00390625" style="174" customWidth="1"/>
    <col min="3" max="3" width="44.8515625" style="163" customWidth="1"/>
    <col min="4" max="10" width="11.7109375" style="163" customWidth="1"/>
    <col min="11" max="11" width="12.7109375" style="163" bestFit="1" customWidth="1"/>
    <col min="12" max="12" width="3.28125" style="163" customWidth="1"/>
    <col min="13" max="16384" width="8.8515625" style="163" customWidth="1"/>
  </cols>
  <sheetData>
    <row r="1" spans="1:12" ht="12.75">
      <c r="A1" s="161"/>
      <c r="B1" s="162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81.75" customHeight="1">
      <c r="A2" s="161"/>
      <c r="B2" s="328" t="s">
        <v>2349</v>
      </c>
      <c r="C2" s="328"/>
      <c r="D2" s="328"/>
      <c r="E2" s="328"/>
      <c r="F2" s="328"/>
      <c r="G2" s="328"/>
      <c r="H2" s="328"/>
      <c r="I2" s="328"/>
      <c r="J2" s="328"/>
      <c r="K2" s="328"/>
      <c r="L2" s="161"/>
    </row>
    <row r="3" spans="1:12" ht="15.75" customHeight="1">
      <c r="A3" s="161"/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1"/>
    </row>
    <row r="4" spans="1:12" ht="21" customHeight="1">
      <c r="A4" s="161"/>
      <c r="B4" s="164"/>
      <c r="C4" s="250" t="s">
        <v>517</v>
      </c>
      <c r="D4" s="250" t="s">
        <v>518</v>
      </c>
      <c r="E4" s="250" t="s">
        <v>519</v>
      </c>
      <c r="F4" s="250" t="s">
        <v>520</v>
      </c>
      <c r="G4" s="250" t="s">
        <v>524</v>
      </c>
      <c r="H4" s="250" t="s">
        <v>521</v>
      </c>
      <c r="I4" s="250" t="s">
        <v>522</v>
      </c>
      <c r="J4" s="250" t="s">
        <v>523</v>
      </c>
      <c r="K4" s="250" t="s">
        <v>558</v>
      </c>
      <c r="L4" s="161"/>
    </row>
    <row r="5" spans="1:12" ht="21" customHeight="1">
      <c r="A5" s="161"/>
      <c r="B5" s="164"/>
      <c r="C5" s="41"/>
      <c r="D5" s="41"/>
      <c r="E5" s="41"/>
      <c r="F5" s="41"/>
      <c r="G5" s="41"/>
      <c r="H5" s="41"/>
      <c r="I5" s="41"/>
      <c r="J5" s="41"/>
      <c r="K5" s="41"/>
      <c r="L5" s="161"/>
    </row>
    <row r="6" spans="1:12" ht="12.75">
      <c r="A6" s="161"/>
      <c r="B6" s="164"/>
      <c r="C6" s="166"/>
      <c r="D6" s="327" t="s">
        <v>1609</v>
      </c>
      <c r="E6" s="327"/>
      <c r="F6" s="327"/>
      <c r="G6" s="327"/>
      <c r="H6" s="327" t="s">
        <v>1610</v>
      </c>
      <c r="I6" s="327"/>
      <c r="J6" s="327"/>
      <c r="K6" s="327"/>
      <c r="L6" s="161"/>
    </row>
    <row r="7" spans="1:12" ht="12.75">
      <c r="A7" s="161"/>
      <c r="B7" s="164"/>
      <c r="C7" s="166"/>
      <c r="D7" s="167" t="s">
        <v>504</v>
      </c>
      <c r="E7" s="168" t="s">
        <v>1607</v>
      </c>
      <c r="F7" s="167" t="s">
        <v>1608</v>
      </c>
      <c r="G7" s="167" t="s">
        <v>562</v>
      </c>
      <c r="H7" s="167" t="s">
        <v>504</v>
      </c>
      <c r="I7" s="168" t="s">
        <v>1607</v>
      </c>
      <c r="J7" s="167" t="s">
        <v>1608</v>
      </c>
      <c r="K7" s="167" t="s">
        <v>562</v>
      </c>
      <c r="L7" s="161"/>
    </row>
    <row r="8" spans="1:12" ht="12.75">
      <c r="A8" s="161"/>
      <c r="B8" s="164"/>
      <c r="C8" s="166"/>
      <c r="D8" s="167"/>
      <c r="E8" s="168"/>
      <c r="F8" s="167"/>
      <c r="G8" s="167"/>
      <c r="H8" s="167"/>
      <c r="I8" s="168"/>
      <c r="J8" s="167"/>
      <c r="K8" s="167"/>
      <c r="L8" s="161"/>
    </row>
    <row r="9" spans="1:12" s="128" customFormat="1" ht="21" customHeight="1">
      <c r="A9" s="127"/>
      <c r="B9" s="169">
        <v>1</v>
      </c>
      <c r="C9" s="153" t="s">
        <v>1493</v>
      </c>
      <c r="D9" s="238">
        <v>3991.12</v>
      </c>
      <c r="E9" s="238">
        <v>9035344.904285718</v>
      </c>
      <c r="F9" s="238">
        <v>40821.962857142855</v>
      </c>
      <c r="G9" s="154">
        <f>SUM(D9:F9)</f>
        <v>9080157.987142859</v>
      </c>
      <c r="H9" s="238">
        <v>5699.663186470555</v>
      </c>
      <c r="I9" s="238">
        <v>12987717.27129441</v>
      </c>
      <c r="J9" s="238">
        <v>58844.45409054672</v>
      </c>
      <c r="K9" s="154">
        <f aca="true" t="shared" si="0" ref="K9:K23">SUM(H9:J9)</f>
        <v>13052261.388571426</v>
      </c>
      <c r="L9" s="127"/>
    </row>
    <row r="10" spans="1:12" s="128" customFormat="1" ht="21" customHeight="1">
      <c r="A10" s="127"/>
      <c r="B10" s="169">
        <v>2</v>
      </c>
      <c r="C10" s="153" t="s">
        <v>1497</v>
      </c>
      <c r="D10" s="230"/>
      <c r="E10" s="238">
        <v>3035.045714285715</v>
      </c>
      <c r="F10" s="230"/>
      <c r="G10" s="154">
        <f aca="true" t="shared" si="1" ref="G10:G23">SUM(D10:F10)</f>
        <v>3035.045714285715</v>
      </c>
      <c r="H10" s="230"/>
      <c r="I10" s="238">
        <v>111742.70999999993</v>
      </c>
      <c r="J10" s="230"/>
      <c r="K10" s="154">
        <f t="shared" si="0"/>
        <v>111742.70999999993</v>
      </c>
      <c r="L10" s="127"/>
    </row>
    <row r="11" spans="1:12" s="128" customFormat="1" ht="21" customHeight="1">
      <c r="A11" s="127"/>
      <c r="B11" s="169">
        <v>3</v>
      </c>
      <c r="C11" s="153" t="s">
        <v>1496</v>
      </c>
      <c r="D11" s="230"/>
      <c r="E11" s="238">
        <v>136412.07285714286</v>
      </c>
      <c r="F11" s="230"/>
      <c r="G11" s="154">
        <f t="shared" si="1"/>
        <v>136412.07285714286</v>
      </c>
      <c r="H11" s="230"/>
      <c r="I11" s="238">
        <v>1178.3642857142856</v>
      </c>
      <c r="J11" s="230"/>
      <c r="K11" s="154">
        <f t="shared" si="0"/>
        <v>1178.3642857142856</v>
      </c>
      <c r="L11" s="127"/>
    </row>
    <row r="12" spans="1:12" s="128" customFormat="1" ht="21" customHeight="1">
      <c r="A12" s="127"/>
      <c r="B12" s="169">
        <v>4</v>
      </c>
      <c r="C12" s="153" t="s">
        <v>1492</v>
      </c>
      <c r="D12" s="238">
        <v>55.575714285714284</v>
      </c>
      <c r="E12" s="238">
        <v>9147664.257142855</v>
      </c>
      <c r="F12" s="238">
        <v>18031.262857142858</v>
      </c>
      <c r="G12" s="154">
        <f t="shared" si="1"/>
        <v>9165751.095714284</v>
      </c>
      <c r="H12" s="238">
        <v>76.63835996026842</v>
      </c>
      <c r="I12" s="238">
        <v>15648469.967580374</v>
      </c>
      <c r="J12" s="238">
        <v>34054.24005966168</v>
      </c>
      <c r="K12" s="154">
        <f t="shared" si="0"/>
        <v>15682600.845999997</v>
      </c>
      <c r="L12" s="127"/>
    </row>
    <row r="13" spans="1:12" s="128" customFormat="1" ht="21" customHeight="1">
      <c r="A13" s="127"/>
      <c r="B13" s="169">
        <v>5</v>
      </c>
      <c r="C13" s="153" t="s">
        <v>1491</v>
      </c>
      <c r="D13" s="230"/>
      <c r="E13" s="238">
        <v>4882414.424285713</v>
      </c>
      <c r="F13" s="238">
        <v>46292.31571428571</v>
      </c>
      <c r="G13" s="154">
        <f t="shared" si="1"/>
        <v>4928706.739999998</v>
      </c>
      <c r="H13" s="230"/>
      <c r="I13" s="238">
        <v>11055773.001587382</v>
      </c>
      <c r="J13" s="238">
        <v>104148.06126977122</v>
      </c>
      <c r="K13" s="154">
        <f t="shared" si="0"/>
        <v>11159921.062857153</v>
      </c>
      <c r="L13" s="127"/>
    </row>
    <row r="14" spans="1:12" s="128" customFormat="1" ht="21" customHeight="1">
      <c r="A14" s="127"/>
      <c r="B14" s="169">
        <v>6</v>
      </c>
      <c r="C14" s="153" t="s">
        <v>1612</v>
      </c>
      <c r="D14" s="230"/>
      <c r="E14" s="238">
        <v>36409.14428571429</v>
      </c>
      <c r="F14" s="230"/>
      <c r="G14" s="154">
        <f t="shared" si="1"/>
        <v>36409.14428571429</v>
      </c>
      <c r="H14" s="238">
        <v>7474336.011428572</v>
      </c>
      <c r="I14" s="230"/>
      <c r="J14" s="230"/>
      <c r="K14" s="154">
        <f t="shared" si="0"/>
        <v>7474336.011428572</v>
      </c>
      <c r="L14" s="127"/>
    </row>
    <row r="15" spans="1:12" s="128" customFormat="1" ht="21" customHeight="1">
      <c r="A15" s="127"/>
      <c r="B15" s="169">
        <v>7</v>
      </c>
      <c r="C15" s="153" t="s">
        <v>1490</v>
      </c>
      <c r="D15" s="238">
        <v>8525.55</v>
      </c>
      <c r="E15" s="238">
        <v>17475116.541428573</v>
      </c>
      <c r="F15" s="238">
        <v>65620.28857142858</v>
      </c>
      <c r="G15" s="154">
        <f t="shared" si="1"/>
        <v>17549262.380000003</v>
      </c>
      <c r="H15" s="238">
        <v>5664.055889936744</v>
      </c>
      <c r="I15" s="238">
        <v>11477513.954126354</v>
      </c>
      <c r="J15" s="238">
        <v>43221.7585551394</v>
      </c>
      <c r="K15" s="154">
        <f t="shared" si="0"/>
        <v>11526399.768571429</v>
      </c>
      <c r="L15" s="127"/>
    </row>
    <row r="16" spans="1:12" s="128" customFormat="1" ht="21" customHeight="1">
      <c r="A16" s="127"/>
      <c r="B16" s="169">
        <v>8</v>
      </c>
      <c r="C16" s="153" t="s">
        <v>1495</v>
      </c>
      <c r="D16" s="230"/>
      <c r="E16" s="238">
        <v>5595.715714285715</v>
      </c>
      <c r="F16" s="230"/>
      <c r="G16" s="154">
        <f t="shared" si="1"/>
        <v>5595.715714285715</v>
      </c>
      <c r="H16" s="230"/>
      <c r="I16" s="238">
        <v>6470666.755714285</v>
      </c>
      <c r="J16" s="230"/>
      <c r="K16" s="154">
        <f t="shared" si="0"/>
        <v>6470666.755714285</v>
      </c>
      <c r="L16" s="127"/>
    </row>
    <row r="17" spans="1:12" s="128" customFormat="1" ht="21" customHeight="1">
      <c r="A17" s="127"/>
      <c r="B17" s="169">
        <v>9</v>
      </c>
      <c r="C17" s="153" t="s">
        <v>1489</v>
      </c>
      <c r="D17" s="238">
        <v>164.16714285714286</v>
      </c>
      <c r="E17" s="238">
        <v>5451199.452857143</v>
      </c>
      <c r="F17" s="238">
        <v>161037.0114285714</v>
      </c>
      <c r="G17" s="154">
        <f t="shared" si="1"/>
        <v>5612400.631428571</v>
      </c>
      <c r="H17" s="238">
        <v>201.7190853940227</v>
      </c>
      <c r="I17" s="238">
        <v>6229723.756444931</v>
      </c>
      <c r="J17" s="238">
        <v>184548.16161253277</v>
      </c>
      <c r="K17" s="154">
        <f t="shared" si="0"/>
        <v>6414473.6371428585</v>
      </c>
      <c r="L17" s="127"/>
    </row>
    <row r="18" spans="1:12" s="128" customFormat="1" ht="21" customHeight="1">
      <c r="A18" s="127"/>
      <c r="B18" s="169">
        <v>10</v>
      </c>
      <c r="C18" s="153" t="s">
        <v>1501</v>
      </c>
      <c r="D18" s="230"/>
      <c r="E18" s="230"/>
      <c r="F18" s="230"/>
      <c r="G18" s="154">
        <f t="shared" si="1"/>
        <v>0</v>
      </c>
      <c r="H18" s="238">
        <v>358729.3294986095</v>
      </c>
      <c r="I18" s="238">
        <v>2040154.1006443673</v>
      </c>
      <c r="J18" s="238">
        <v>14745.134142737292</v>
      </c>
      <c r="K18" s="154">
        <f t="shared" si="0"/>
        <v>2413628.564285714</v>
      </c>
      <c r="L18" s="127"/>
    </row>
    <row r="19" spans="1:12" s="128" customFormat="1" ht="21" customHeight="1">
      <c r="A19" s="127"/>
      <c r="B19" s="169">
        <v>11</v>
      </c>
      <c r="C19" s="153" t="s">
        <v>1613</v>
      </c>
      <c r="D19" s="238">
        <v>8123596.420000001</v>
      </c>
      <c r="E19" s="230"/>
      <c r="F19" s="230"/>
      <c r="G19" s="154">
        <f t="shared" si="1"/>
        <v>8123596.420000001</v>
      </c>
      <c r="H19" s="238">
        <v>17109409.532857146</v>
      </c>
      <c r="I19" s="230"/>
      <c r="J19" s="230"/>
      <c r="K19" s="154">
        <f t="shared" si="0"/>
        <v>17109409.532857146</v>
      </c>
      <c r="L19" s="127"/>
    </row>
    <row r="20" spans="1:12" s="128" customFormat="1" ht="21" customHeight="1">
      <c r="A20" s="127"/>
      <c r="B20" s="169">
        <v>12</v>
      </c>
      <c r="C20" s="153" t="s">
        <v>1614</v>
      </c>
      <c r="D20" s="238">
        <v>55712.90714285714</v>
      </c>
      <c r="E20" s="230"/>
      <c r="F20" s="230"/>
      <c r="G20" s="154">
        <f t="shared" si="1"/>
        <v>55712.90714285714</v>
      </c>
      <c r="H20" s="238">
        <v>17172213.15428571</v>
      </c>
      <c r="I20" s="230"/>
      <c r="J20" s="230"/>
      <c r="K20" s="154">
        <f t="shared" si="0"/>
        <v>17172213.15428571</v>
      </c>
      <c r="L20" s="127"/>
    </row>
    <row r="21" spans="1:12" s="128" customFormat="1" ht="21" customHeight="1">
      <c r="A21" s="127"/>
      <c r="B21" s="169">
        <v>13</v>
      </c>
      <c r="C21" s="153" t="s">
        <v>1499</v>
      </c>
      <c r="D21" s="230"/>
      <c r="E21" s="230"/>
      <c r="F21" s="230"/>
      <c r="G21" s="154">
        <f t="shared" si="1"/>
        <v>0</v>
      </c>
      <c r="H21" s="238">
        <v>2267.8982133982154</v>
      </c>
      <c r="I21" s="238">
        <v>13190.792756730114</v>
      </c>
      <c r="J21" s="238">
        <v>98.1561727288127</v>
      </c>
      <c r="K21" s="154">
        <f t="shared" si="0"/>
        <v>15556.847142857143</v>
      </c>
      <c r="L21" s="127"/>
    </row>
    <row r="22" spans="1:12" s="128" customFormat="1" ht="21" customHeight="1">
      <c r="A22" s="127"/>
      <c r="B22" s="169">
        <v>14</v>
      </c>
      <c r="C22" s="153" t="s">
        <v>1494</v>
      </c>
      <c r="D22" s="238">
        <v>27687.51714285714</v>
      </c>
      <c r="E22" s="238">
        <v>16912.795714285716</v>
      </c>
      <c r="F22" s="230"/>
      <c r="G22" s="154">
        <f t="shared" si="1"/>
        <v>44600.31285714285</v>
      </c>
      <c r="H22" s="230"/>
      <c r="I22" s="238">
        <v>3683277.2342857146</v>
      </c>
      <c r="J22" s="230"/>
      <c r="K22" s="154">
        <f t="shared" si="0"/>
        <v>3683277.2342857146</v>
      </c>
      <c r="L22" s="127"/>
    </row>
    <row r="23" spans="1:14" s="128" customFormat="1" ht="21" customHeight="1">
      <c r="A23" s="127"/>
      <c r="B23" s="169">
        <v>15</v>
      </c>
      <c r="C23" s="170" t="s">
        <v>503</v>
      </c>
      <c r="D23" s="187">
        <f>SUM(D9:D22)</f>
        <v>8219733.257142859</v>
      </c>
      <c r="E23" s="187">
        <f aca="true" t="shared" si="2" ref="E23:F23">SUM(E9:E22)</f>
        <v>46190104.35428572</v>
      </c>
      <c r="F23" s="187">
        <f t="shared" si="2"/>
        <v>331802.8414285714</v>
      </c>
      <c r="G23" s="187">
        <f t="shared" si="1"/>
        <v>54741640.452857144</v>
      </c>
      <c r="H23" s="187">
        <f aca="true" t="shared" si="3" ref="H23:J23">SUM(H9:H22)</f>
        <v>42128598.0028052</v>
      </c>
      <c r="I23" s="187">
        <f t="shared" si="3"/>
        <v>69719407.90872025</v>
      </c>
      <c r="J23" s="187">
        <f t="shared" si="3"/>
        <v>439659.9659031179</v>
      </c>
      <c r="K23" s="187">
        <f t="shared" si="0"/>
        <v>112287665.87742858</v>
      </c>
      <c r="L23" s="127"/>
      <c r="M23" s="128" t="s">
        <v>2343</v>
      </c>
      <c r="N23" s="241">
        <f>K23+G23-'T4.2 - O&amp;M by Category'!K20</f>
        <v>0</v>
      </c>
    </row>
    <row r="24" spans="1:12" ht="19.5" customHeight="1">
      <c r="A24" s="161"/>
      <c r="B24" s="171" t="s">
        <v>1611</v>
      </c>
      <c r="C24" s="172"/>
      <c r="D24" s="159"/>
      <c r="E24" s="159"/>
      <c r="F24" s="159"/>
      <c r="G24" s="159"/>
      <c r="H24" s="159"/>
      <c r="I24" s="159"/>
      <c r="J24" s="159"/>
      <c r="K24" s="159"/>
      <c r="L24" s="161"/>
    </row>
    <row r="25" spans="1:12" ht="12.75">
      <c r="A25" s="161"/>
      <c r="B25" s="162"/>
      <c r="C25" s="173" t="s">
        <v>1615</v>
      </c>
      <c r="D25" s="159"/>
      <c r="E25" s="159"/>
      <c r="F25" s="159"/>
      <c r="G25" s="159"/>
      <c r="H25" s="159"/>
      <c r="I25" s="159"/>
      <c r="J25" s="159"/>
      <c r="K25" s="159"/>
      <c r="L25" s="161"/>
    </row>
    <row r="26" spans="1:12" ht="12.75">
      <c r="A26" s="161"/>
      <c r="B26" s="162"/>
      <c r="C26" s="172"/>
      <c r="D26" s="159"/>
      <c r="E26" s="159"/>
      <c r="F26" s="159"/>
      <c r="G26" s="159"/>
      <c r="H26" s="159"/>
      <c r="I26" s="159"/>
      <c r="J26" s="159"/>
      <c r="K26" s="159"/>
      <c r="L26" s="161"/>
    </row>
    <row r="27" spans="1:12" ht="12.75">
      <c r="A27" s="161"/>
      <c r="B27" s="162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</sheetData>
  <mergeCells count="3">
    <mergeCell ref="D6:G6"/>
    <mergeCell ref="H6:K6"/>
    <mergeCell ref="B2:K2"/>
  </mergeCells>
  <printOptions/>
  <pageMargins left="0.5" right="0.5" top="0.75" bottom="0.75" header="0.3" footer="0.3"/>
  <pageSetup fitToHeight="0" fitToWidth="1" horizontalDpi="600" verticalDpi="600" orientation="landscape" scale="91" r:id="rId1"/>
  <rowBreaks count="1" manualBreakCount="1">
    <brk id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F12"/>
  <sheetViews>
    <sheetView showGridLines="0" zoomScaleSheetLayoutView="100" workbookViewId="0" topLeftCell="A7">
      <selection activeCell="B2" sqref="B2:F2"/>
    </sheetView>
  </sheetViews>
  <sheetFormatPr defaultColWidth="9.140625" defaultRowHeight="12.75"/>
  <cols>
    <col min="1" max="1" width="9.140625" style="4" customWidth="1"/>
    <col min="2" max="2" width="6.140625" style="4" customWidth="1"/>
    <col min="3" max="3" width="54.00390625" style="4" customWidth="1"/>
    <col min="4" max="6" width="20.7109375" style="4" customWidth="1"/>
    <col min="7" max="16384" width="9.140625" style="4" customWidth="1"/>
  </cols>
  <sheetData>
    <row r="2" spans="2:6" ht="90" customHeight="1">
      <c r="B2" s="329" t="s">
        <v>2418</v>
      </c>
      <c r="C2" s="330"/>
      <c r="D2" s="330"/>
      <c r="E2" s="330"/>
      <c r="F2" s="330"/>
    </row>
    <row r="3" spans="2:6" ht="15.75">
      <c r="B3" s="251"/>
      <c r="C3" s="252" t="s">
        <v>517</v>
      </c>
      <c r="D3" s="252" t="s">
        <v>518</v>
      </c>
      <c r="E3" s="252" t="s">
        <v>519</v>
      </c>
      <c r="F3" s="252" t="s">
        <v>520</v>
      </c>
    </row>
    <row r="4" spans="2:6" ht="33.75" thickBot="1">
      <c r="B4" s="251"/>
      <c r="C4" s="251"/>
      <c r="D4" s="2" t="s">
        <v>1995</v>
      </c>
      <c r="E4" s="2" t="s">
        <v>514</v>
      </c>
      <c r="F4" s="2" t="s">
        <v>1997</v>
      </c>
    </row>
    <row r="5" spans="2:6" s="1" customFormat="1" ht="30" customHeight="1">
      <c r="B5" s="252">
        <v>1</v>
      </c>
      <c r="C5" s="253" t="s">
        <v>2001</v>
      </c>
      <c r="D5" s="33"/>
      <c r="E5" s="33"/>
      <c r="F5" s="251"/>
    </row>
    <row r="6" spans="2:6" s="1" customFormat="1" ht="30" customHeight="1">
      <c r="B6" s="252">
        <v>2</v>
      </c>
      <c r="C6" s="254" t="s">
        <v>2002</v>
      </c>
      <c r="D6" s="255">
        <v>201851857.95726925</v>
      </c>
      <c r="E6" s="255">
        <v>88356443.4123413</v>
      </c>
      <c r="F6" s="255">
        <v>2003259.0609237354</v>
      </c>
    </row>
    <row r="7" spans="2:6" s="1" customFormat="1" ht="30" customHeight="1">
      <c r="B7" s="252">
        <v>3</v>
      </c>
      <c r="C7" s="254" t="s">
        <v>2003</v>
      </c>
      <c r="D7" s="256">
        <v>14481191.071404088</v>
      </c>
      <c r="E7" s="256">
        <v>2774313.600916454</v>
      </c>
      <c r="F7" s="257">
        <v>0</v>
      </c>
    </row>
    <row r="8" spans="2:6" s="1" customFormat="1" ht="30" customHeight="1">
      <c r="B8" s="252">
        <v>4</v>
      </c>
      <c r="C8" s="258" t="s">
        <v>2004</v>
      </c>
      <c r="D8" s="259">
        <f>SUM(D6:D7)</f>
        <v>216333049.02867335</v>
      </c>
      <c r="E8" s="259">
        <f>SUM(E6:E7)</f>
        <v>91130757.01325776</v>
      </c>
      <c r="F8" s="259">
        <f>SUM(F6:F7)</f>
        <v>2003259.0609237354</v>
      </c>
    </row>
    <row r="9" spans="2:6" s="1" customFormat="1" ht="30" customHeight="1">
      <c r="B9" s="252">
        <v>5</v>
      </c>
      <c r="C9" s="253" t="s">
        <v>2005</v>
      </c>
      <c r="D9" s="254"/>
      <c r="E9" s="254"/>
      <c r="F9" s="260"/>
    </row>
    <row r="10" spans="2:6" s="1" customFormat="1" ht="30" customHeight="1">
      <c r="B10" s="252">
        <v>6</v>
      </c>
      <c r="C10" s="261" t="s">
        <v>2006</v>
      </c>
      <c r="D10" s="255">
        <v>29797085.502000004</v>
      </c>
      <c r="E10" s="255">
        <v>2700095.208</v>
      </c>
      <c r="F10" s="262">
        <v>0</v>
      </c>
    </row>
    <row r="11" spans="2:6" s="1" customFormat="1" ht="30" customHeight="1">
      <c r="B11" s="252">
        <v>7</v>
      </c>
      <c r="C11" s="258" t="s">
        <v>2007</v>
      </c>
      <c r="D11" s="259">
        <f>SUM(D10,D8)</f>
        <v>246130134.53067335</v>
      </c>
      <c r="E11" s="259">
        <f>SUM(E10,E8)</f>
        <v>93830852.22125776</v>
      </c>
      <c r="F11" s="259">
        <f>SUM(F10,F8)</f>
        <v>2003259.0609237354</v>
      </c>
    </row>
    <row r="12" spans="2:6" s="1" customFormat="1" ht="30" customHeight="1">
      <c r="B12" s="252">
        <v>8</v>
      </c>
      <c r="C12" s="258" t="s">
        <v>2008</v>
      </c>
      <c r="D12" s="259">
        <f>SUM(E11:F11)</f>
        <v>95834111.2821815</v>
      </c>
      <c r="E12" s="263">
        <f>E11/$D$12</f>
        <v>0.9790965968784832</v>
      </c>
      <c r="F12" s="263">
        <f>F11/$D$12</f>
        <v>0.02090340312151674</v>
      </c>
    </row>
  </sheetData>
  <mergeCells count="1">
    <mergeCell ref="B2:F2"/>
  </mergeCells>
  <printOptions horizontalCentered="1"/>
  <pageMargins left="0.5" right="0.5" top="0.75" bottom="0.5" header="0.3" footer="0.3"/>
  <pageSetup fitToHeight="0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988"/>
  <sheetViews>
    <sheetView showGridLines="0" tabSelected="1" zoomScaleSheetLayoutView="100" workbookViewId="0" topLeftCell="A2887">
      <selection activeCell="B866" sqref="B866"/>
    </sheetView>
  </sheetViews>
  <sheetFormatPr defaultColWidth="9.140625" defaultRowHeight="12.75" outlineLevelRow="1"/>
  <cols>
    <col min="1" max="1" width="2.8515625" style="1" customWidth="1"/>
    <col min="2" max="2" width="6.28125" style="15" customWidth="1"/>
    <col min="3" max="3" width="56.8515625" style="1" customWidth="1"/>
    <col min="4" max="4" width="17.7109375" style="1" bestFit="1" customWidth="1"/>
    <col min="5" max="6" width="14.00390625" style="23" customWidth="1"/>
    <col min="7" max="7" width="14.00390625" style="18" customWidth="1"/>
    <col min="8" max="8" width="18.28125" style="211" customWidth="1"/>
    <col min="9" max="9" width="12.00390625" style="211" customWidth="1"/>
    <col min="10" max="10" width="4.7109375" style="211" customWidth="1"/>
    <col min="11" max="11" width="5.00390625" style="1" customWidth="1"/>
    <col min="12" max="16384" width="9.140625" style="1" customWidth="1"/>
  </cols>
  <sheetData>
    <row r="1" spans="2:10" s="4" customFormat="1" ht="18.75">
      <c r="B1" s="334" t="s">
        <v>571</v>
      </c>
      <c r="C1" s="334"/>
      <c r="D1" s="334"/>
      <c r="E1" s="334"/>
      <c r="F1" s="334"/>
      <c r="G1" s="334"/>
      <c r="H1" s="208"/>
      <c r="I1" s="208"/>
      <c r="J1" s="208"/>
    </row>
    <row r="2" spans="2:10" s="4" customFormat="1" ht="18.75">
      <c r="B2" s="333" t="s">
        <v>2297</v>
      </c>
      <c r="C2" s="333"/>
      <c r="D2" s="333"/>
      <c r="E2" s="333"/>
      <c r="F2" s="333"/>
      <c r="G2" s="333"/>
      <c r="H2" s="208"/>
      <c r="I2" s="208"/>
      <c r="J2" s="208"/>
    </row>
    <row r="3" spans="2:10" s="4" customFormat="1" ht="15.75">
      <c r="B3" s="3"/>
      <c r="C3" s="264" t="s">
        <v>517</v>
      </c>
      <c r="D3" s="264" t="s">
        <v>518</v>
      </c>
      <c r="E3" s="265" t="s">
        <v>519</v>
      </c>
      <c r="F3" s="264" t="s">
        <v>520</v>
      </c>
      <c r="G3" s="264" t="s">
        <v>524</v>
      </c>
      <c r="H3" s="209"/>
      <c r="I3" s="209"/>
      <c r="J3" s="208"/>
    </row>
    <row r="4" spans="2:10" s="4" customFormat="1" ht="18.75">
      <c r="B4" s="201"/>
      <c r="C4" s="331" t="s">
        <v>572</v>
      </c>
      <c r="D4" s="331"/>
      <c r="E4" s="331"/>
      <c r="F4" s="331"/>
      <c r="G4" s="331"/>
      <c r="H4" s="208"/>
      <c r="I4" s="208"/>
      <c r="J4" s="208"/>
    </row>
    <row r="5" spans="2:10" s="4" customFormat="1" ht="12.75">
      <c r="B5" s="201"/>
      <c r="C5" s="202" t="s">
        <v>573</v>
      </c>
      <c r="D5" s="202" t="s">
        <v>2058</v>
      </c>
      <c r="E5" s="203" t="s">
        <v>1528</v>
      </c>
      <c r="F5" s="204" t="s">
        <v>1529</v>
      </c>
      <c r="G5" s="205" t="s">
        <v>574</v>
      </c>
      <c r="H5" s="209"/>
      <c r="I5" s="209"/>
      <c r="J5" s="208"/>
    </row>
    <row r="6" spans="2:9" ht="11.25" customHeight="1">
      <c r="B6" s="8">
        <f>MAX(B1:B5)+1</f>
        <v>1</v>
      </c>
      <c r="C6" s="9" t="s">
        <v>575</v>
      </c>
      <c r="D6" s="9"/>
      <c r="E6" s="10">
        <v>4449861.49</v>
      </c>
      <c r="F6" s="10">
        <v>11645.412857142857</v>
      </c>
      <c r="G6" s="11"/>
      <c r="H6" s="210"/>
      <c r="I6" s="210"/>
    </row>
    <row r="7" spans="2:9" ht="11.25" customHeight="1">
      <c r="B7" s="8">
        <f>MAX($B$2:B6)+1</f>
        <v>2</v>
      </c>
      <c r="C7" s="9" t="s">
        <v>576</v>
      </c>
      <c r="D7" s="9"/>
      <c r="E7" s="10">
        <v>181339.5</v>
      </c>
      <c r="F7" s="10">
        <v>1101.3914285714286</v>
      </c>
      <c r="G7" s="11"/>
      <c r="H7" s="210"/>
      <c r="I7" s="210"/>
    </row>
    <row r="8" spans="2:9" ht="11.25" customHeight="1">
      <c r="B8" s="8">
        <f>MAX($B$2:B7)+1</f>
        <v>3</v>
      </c>
      <c r="C8" s="9" t="s">
        <v>577</v>
      </c>
      <c r="D8" s="9"/>
      <c r="E8" s="10">
        <v>181339.5</v>
      </c>
      <c r="F8" s="10">
        <v>149.33142857142857</v>
      </c>
      <c r="G8" s="11"/>
      <c r="H8" s="210"/>
      <c r="I8" s="210"/>
    </row>
    <row r="9" spans="2:9" ht="11.25" customHeight="1">
      <c r="B9" s="8">
        <f>MAX($B$2:B8)+1</f>
        <v>4</v>
      </c>
      <c r="C9" s="9" t="s">
        <v>578</v>
      </c>
      <c r="D9" s="9"/>
      <c r="E9" s="10">
        <v>307180.36</v>
      </c>
      <c r="F9" s="10">
        <v>5665.79</v>
      </c>
      <c r="G9" s="11"/>
      <c r="H9" s="210"/>
      <c r="I9" s="210"/>
    </row>
    <row r="10" spans="2:9" ht="11.25" customHeight="1">
      <c r="B10" s="8">
        <f>MAX($B$2:B9)+1</f>
        <v>5</v>
      </c>
      <c r="C10" s="9" t="s">
        <v>579</v>
      </c>
      <c r="D10" s="9"/>
      <c r="E10" s="10">
        <v>85578</v>
      </c>
      <c r="F10" s="10">
        <v>1684.7042857142858</v>
      </c>
      <c r="G10" s="11"/>
      <c r="H10" s="210"/>
      <c r="I10" s="210"/>
    </row>
    <row r="11" spans="2:9" ht="11.25" customHeight="1">
      <c r="B11" s="8">
        <f>MAX($B$2:B10)+1</f>
        <v>6</v>
      </c>
      <c r="C11" s="9" t="s">
        <v>580</v>
      </c>
      <c r="D11" s="9"/>
      <c r="E11" s="10">
        <v>86775</v>
      </c>
      <c r="F11" s="10">
        <v>1127.4585714285715</v>
      </c>
      <c r="G11" s="11"/>
      <c r="H11" s="210"/>
      <c r="I11" s="210"/>
    </row>
    <row r="12" spans="2:9" ht="11.25" customHeight="1">
      <c r="B12" s="8">
        <f>MAX($B$2:B11)+1</f>
        <v>7</v>
      </c>
      <c r="C12" s="9" t="s">
        <v>581</v>
      </c>
      <c r="D12" s="9"/>
      <c r="E12" s="10">
        <v>98469</v>
      </c>
      <c r="F12" s="10">
        <v>485.4485714285715</v>
      </c>
      <c r="G12" s="11"/>
      <c r="H12" s="210"/>
      <c r="I12" s="210"/>
    </row>
    <row r="13" spans="2:9" ht="11.25" customHeight="1">
      <c r="B13" s="8">
        <f>MAX($B$2:B12)+1</f>
        <v>8</v>
      </c>
      <c r="C13" s="9" t="s">
        <v>582</v>
      </c>
      <c r="D13" s="9"/>
      <c r="E13" s="10">
        <v>1214223</v>
      </c>
      <c r="F13" s="10">
        <v>0.0014285714285714286</v>
      </c>
      <c r="G13" s="11"/>
      <c r="H13" s="210"/>
      <c r="I13" s="210"/>
    </row>
    <row r="14" spans="2:9" ht="11.25" customHeight="1">
      <c r="B14" s="8">
        <f>MAX($B$2:B13)+1</f>
        <v>9</v>
      </c>
      <c r="C14" s="9" t="s">
        <v>1616</v>
      </c>
      <c r="D14" s="9"/>
      <c r="E14" s="10">
        <v>163062.4</v>
      </c>
      <c r="F14" s="10">
        <v>1012.4871428571429</v>
      </c>
      <c r="G14" s="11"/>
      <c r="H14" s="210"/>
      <c r="I14" s="210"/>
    </row>
    <row r="15" spans="2:9" ht="11.25" customHeight="1">
      <c r="B15" s="8">
        <f>MAX($B$2:B14)+1</f>
        <v>10</v>
      </c>
      <c r="C15" s="9" t="s">
        <v>583</v>
      </c>
      <c r="D15" s="9"/>
      <c r="E15" s="10">
        <v>68924</v>
      </c>
      <c r="F15" s="10">
        <v>802.2842857142857</v>
      </c>
      <c r="G15" s="11"/>
      <c r="H15" s="210"/>
      <c r="I15" s="210"/>
    </row>
    <row r="16" spans="2:9" ht="11.25" customHeight="1">
      <c r="B16" s="8">
        <f>MAX($B$2:B15)+1</f>
        <v>11</v>
      </c>
      <c r="C16" s="9" t="s">
        <v>584</v>
      </c>
      <c r="D16" s="9"/>
      <c r="E16" s="10">
        <v>89376</v>
      </c>
      <c r="F16" s="10">
        <v>679.6442857142855</v>
      </c>
      <c r="G16" s="11"/>
      <c r="H16" s="210"/>
      <c r="I16" s="210"/>
    </row>
    <row r="17" spans="2:9" ht="11.25" customHeight="1">
      <c r="B17" s="8">
        <f>MAX($B$2:B16)+1</f>
        <v>12</v>
      </c>
      <c r="C17" s="9" t="s">
        <v>585</v>
      </c>
      <c r="D17" s="9"/>
      <c r="E17" s="10">
        <v>82433</v>
      </c>
      <c r="F17" s="10">
        <v>190.75857142857146</v>
      </c>
      <c r="G17" s="11"/>
      <c r="H17" s="210"/>
      <c r="I17" s="210"/>
    </row>
    <row r="18" spans="2:9" ht="11.25" customHeight="1">
      <c r="B18" s="8">
        <f>MAX($B$2:B17)+1</f>
        <v>13</v>
      </c>
      <c r="C18" s="9" t="s">
        <v>586</v>
      </c>
      <c r="D18" s="9"/>
      <c r="E18" s="10">
        <v>475202</v>
      </c>
      <c r="F18" s="10">
        <v>2447.7457142857143</v>
      </c>
      <c r="G18" s="11"/>
      <c r="H18" s="210"/>
      <c r="I18" s="210"/>
    </row>
    <row r="19" spans="2:9" ht="11.25" customHeight="1">
      <c r="B19" s="8">
        <f>MAX($B$2:B18)+1</f>
        <v>14</v>
      </c>
      <c r="C19" s="9" t="s">
        <v>587</v>
      </c>
      <c r="D19" s="9"/>
      <c r="E19" s="10">
        <v>439561</v>
      </c>
      <c r="F19" s="10">
        <v>1935.5700000000002</v>
      </c>
      <c r="G19" s="11"/>
      <c r="H19" s="210"/>
      <c r="I19" s="210"/>
    </row>
    <row r="20" spans="2:9" ht="11.25" customHeight="1">
      <c r="B20" s="8">
        <f>MAX($B$2:B19)+1</f>
        <v>15</v>
      </c>
      <c r="C20" s="9" t="s">
        <v>588</v>
      </c>
      <c r="D20" s="9"/>
      <c r="E20" s="10">
        <v>78094</v>
      </c>
      <c r="F20" s="10">
        <v>109.75999999999999</v>
      </c>
      <c r="G20" s="11"/>
      <c r="H20" s="210"/>
      <c r="I20" s="210"/>
    </row>
    <row r="21" spans="2:9" ht="11.25" customHeight="1">
      <c r="B21" s="8">
        <f>MAX($B$2:B20)+1</f>
        <v>16</v>
      </c>
      <c r="C21" s="9" t="s">
        <v>589</v>
      </c>
      <c r="D21" s="9"/>
      <c r="E21" s="10">
        <v>330593</v>
      </c>
      <c r="F21" s="10">
        <v>224.57142857142858</v>
      </c>
      <c r="G21" s="11"/>
      <c r="H21" s="210"/>
      <c r="I21" s="210"/>
    </row>
    <row r="22" spans="2:9" ht="11.25" customHeight="1">
      <c r="B22" s="8">
        <f>MAX($B$2:B21)+1</f>
        <v>17</v>
      </c>
      <c r="C22" s="9" t="s">
        <v>590</v>
      </c>
      <c r="D22" s="9"/>
      <c r="E22" s="10">
        <v>76075</v>
      </c>
      <c r="F22" s="10">
        <v>257.8885714285714</v>
      </c>
      <c r="G22" s="11"/>
      <c r="H22" s="210"/>
      <c r="I22" s="210"/>
    </row>
    <row r="23" spans="2:9" ht="11.25" customHeight="1">
      <c r="B23" s="8">
        <f>MAX($B$2:B22)+1</f>
        <v>18</v>
      </c>
      <c r="C23" s="9" t="s">
        <v>591</v>
      </c>
      <c r="D23" s="9"/>
      <c r="E23" s="10">
        <v>135486.93561461795</v>
      </c>
      <c r="F23" s="10">
        <v>1678.4400905406885</v>
      </c>
      <c r="G23" s="11">
        <v>0.05417837975977511</v>
      </c>
      <c r="H23" s="210"/>
      <c r="I23" s="210"/>
    </row>
    <row r="24" spans="2:9" ht="11.25" customHeight="1">
      <c r="B24" s="8">
        <f>MAX($B$2:B23)+1</f>
        <v>19</v>
      </c>
      <c r="C24" s="9" t="s">
        <v>592</v>
      </c>
      <c r="D24" s="9"/>
      <c r="E24" s="10">
        <v>42262</v>
      </c>
      <c r="F24" s="10">
        <v>2530.467142857143</v>
      </c>
      <c r="G24" s="11"/>
      <c r="H24" s="210"/>
      <c r="I24" s="210"/>
    </row>
    <row r="25" spans="2:9" ht="11.25" customHeight="1">
      <c r="B25" s="8">
        <f>MAX($B$2:B24)+1</f>
        <v>20</v>
      </c>
      <c r="C25" s="9" t="s">
        <v>593</v>
      </c>
      <c r="D25" s="9"/>
      <c r="E25" s="10">
        <v>42262</v>
      </c>
      <c r="F25" s="10">
        <v>333.5828571428571</v>
      </c>
      <c r="G25" s="11"/>
      <c r="H25" s="210"/>
      <c r="I25" s="210"/>
    </row>
    <row r="26" spans="2:9" ht="11.25" customHeight="1">
      <c r="B26" s="8">
        <f>MAX($B$2:B25)+1</f>
        <v>21</v>
      </c>
      <c r="C26" s="9" t="s">
        <v>594</v>
      </c>
      <c r="D26" s="9"/>
      <c r="E26" s="10">
        <v>1916208.063</v>
      </c>
      <c r="F26" s="10">
        <v>5587.929999999999</v>
      </c>
      <c r="G26" s="11"/>
      <c r="H26" s="210"/>
      <c r="I26" s="210"/>
    </row>
    <row r="27" spans="2:9" ht="11.25" customHeight="1" hidden="1" outlineLevel="1">
      <c r="B27" s="8"/>
      <c r="C27" s="13" t="s">
        <v>595</v>
      </c>
      <c r="D27" s="13"/>
      <c r="E27" s="10">
        <v>1225822</v>
      </c>
      <c r="F27" s="10">
        <v>696.5228571428571</v>
      </c>
      <c r="G27" s="11"/>
      <c r="H27" s="210"/>
      <c r="I27" s="210"/>
    </row>
    <row r="28" spans="2:9" ht="11.25" customHeight="1" hidden="1" outlineLevel="1">
      <c r="B28" s="8"/>
      <c r="C28" s="13" t="s">
        <v>1671</v>
      </c>
      <c r="D28" s="13"/>
      <c r="E28" s="10">
        <v>76474.21</v>
      </c>
      <c r="F28" s="10">
        <v>0</v>
      </c>
      <c r="G28" s="11"/>
      <c r="H28" s="210"/>
      <c r="I28" s="210"/>
    </row>
    <row r="29" spans="2:9" ht="11.25" customHeight="1" collapsed="1">
      <c r="B29" s="8">
        <f>MAX($B$2:B28)+1</f>
        <v>22</v>
      </c>
      <c r="C29" s="13" t="s">
        <v>595</v>
      </c>
      <c r="D29" s="13"/>
      <c r="E29" s="10">
        <f>SUBTOTAL(9,E27,E28)</f>
        <v>1302296.21</v>
      </c>
      <c r="F29" s="10">
        <f>SUBTOTAL(9,F27,F28)</f>
        <v>696.5228571428571</v>
      </c>
      <c r="G29" s="11"/>
      <c r="H29" s="210"/>
      <c r="I29" s="210"/>
    </row>
    <row r="30" spans="2:9" ht="11.25" customHeight="1">
      <c r="B30" s="8">
        <f>MAX($B$2:B29)+1</f>
        <v>23</v>
      </c>
      <c r="C30" s="9" t="s">
        <v>596</v>
      </c>
      <c r="D30" s="9"/>
      <c r="E30" s="10">
        <v>357223.5774212271</v>
      </c>
      <c r="F30" s="10">
        <v>5612.833946932006</v>
      </c>
      <c r="G30" s="11">
        <v>0.3488114980652294</v>
      </c>
      <c r="H30" s="210"/>
      <c r="I30" s="210"/>
    </row>
    <row r="31" spans="2:9" ht="11.25" customHeight="1">
      <c r="B31" s="8">
        <f>MAX($B$2:B30)+1</f>
        <v>24</v>
      </c>
      <c r="C31" s="9" t="s">
        <v>597</v>
      </c>
      <c r="D31" s="9"/>
      <c r="E31" s="10">
        <v>308024.96838508063</v>
      </c>
      <c r="F31" s="10">
        <v>5363.268910714286</v>
      </c>
      <c r="G31" s="11">
        <v>0.19314516129032258</v>
      </c>
      <c r="H31" s="210"/>
      <c r="I31" s="210"/>
    </row>
    <row r="32" spans="2:9" ht="11.25" customHeight="1">
      <c r="B32" s="8">
        <f>MAX($B$2:B31)+1</f>
        <v>25</v>
      </c>
      <c r="C32" s="9" t="s">
        <v>900</v>
      </c>
      <c r="D32" s="9"/>
      <c r="E32" s="10">
        <v>587534</v>
      </c>
      <c r="F32" s="10">
        <v>7375.064285714286</v>
      </c>
      <c r="G32" s="11"/>
      <c r="H32" s="210"/>
      <c r="I32" s="210"/>
    </row>
    <row r="33" spans="2:9" ht="11.25" customHeight="1">
      <c r="B33" s="8">
        <f>MAX($B$2:B32)+1</f>
        <v>26</v>
      </c>
      <c r="C33" s="9" t="s">
        <v>901</v>
      </c>
      <c r="D33" s="9"/>
      <c r="E33" s="10">
        <v>15726.323042998896</v>
      </c>
      <c r="F33" s="10">
        <v>36.869585761537245</v>
      </c>
      <c r="G33" s="11">
        <v>0.027563395810363836</v>
      </c>
      <c r="H33" s="210"/>
      <c r="I33" s="210"/>
    </row>
    <row r="34" spans="2:9" ht="11.25" customHeight="1">
      <c r="B34" s="8">
        <f>MAX($B$2:B33)+1</f>
        <v>27</v>
      </c>
      <c r="C34" s="9" t="s">
        <v>598</v>
      </c>
      <c r="D34" s="9"/>
      <c r="E34" s="10">
        <v>133963.46255506607</v>
      </c>
      <c r="F34" s="10">
        <v>96.88199811202011</v>
      </c>
      <c r="G34" s="11">
        <v>0.09140969162995594</v>
      </c>
      <c r="H34" s="210"/>
      <c r="I34" s="210"/>
    </row>
    <row r="35" spans="2:9" ht="11.25" customHeight="1">
      <c r="B35" s="8">
        <f>MAX($B$2:B34)+1</f>
        <v>28</v>
      </c>
      <c r="C35" s="9" t="s">
        <v>599</v>
      </c>
      <c r="D35" s="9"/>
      <c r="E35" s="10">
        <v>485647</v>
      </c>
      <c r="F35" s="10">
        <v>462.40000000000003</v>
      </c>
      <c r="G35" s="11"/>
      <c r="H35" s="210"/>
      <c r="I35" s="210"/>
    </row>
    <row r="36" spans="2:9" ht="11.25" customHeight="1">
      <c r="B36" s="8">
        <f>MAX($B$2:B35)+1</f>
        <v>29</v>
      </c>
      <c r="C36" s="9" t="s">
        <v>600</v>
      </c>
      <c r="D36" s="9"/>
      <c r="E36" s="10">
        <v>764697.45</v>
      </c>
      <c r="F36" s="10">
        <v>478.57714285714286</v>
      </c>
      <c r="G36" s="11"/>
      <c r="H36" s="210"/>
      <c r="I36" s="210"/>
    </row>
    <row r="37" spans="2:9" ht="11.25" customHeight="1">
      <c r="B37" s="8">
        <f>MAX($B$2:B36)+1</f>
        <v>30</v>
      </c>
      <c r="C37" s="9" t="s">
        <v>601</v>
      </c>
      <c r="D37" s="9"/>
      <c r="E37" s="10">
        <v>485647</v>
      </c>
      <c r="F37" s="10">
        <v>528.1871428571428</v>
      </c>
      <c r="G37" s="11"/>
      <c r="H37" s="210"/>
      <c r="I37" s="210"/>
    </row>
    <row r="38" spans="2:9" ht="11.25" customHeight="1">
      <c r="B38" s="8">
        <f>MAX($B$2:B37)+1</f>
        <v>31</v>
      </c>
      <c r="C38" s="9" t="s">
        <v>602</v>
      </c>
      <c r="D38" s="9"/>
      <c r="E38" s="10">
        <v>485642</v>
      </c>
      <c r="F38" s="10">
        <v>605.3042857142856</v>
      </c>
      <c r="G38" s="11"/>
      <c r="H38" s="210"/>
      <c r="I38" s="210"/>
    </row>
    <row r="39" spans="2:9" ht="11.25" customHeight="1">
      <c r="B39" s="8">
        <f>MAX($B$2:B38)+1</f>
        <v>32</v>
      </c>
      <c r="C39" s="9" t="s">
        <v>2260</v>
      </c>
      <c r="D39" s="9"/>
      <c r="E39" s="10">
        <v>24388.78</v>
      </c>
      <c r="F39" s="10">
        <v>3405.4199999999996</v>
      </c>
      <c r="G39" s="11"/>
      <c r="H39" s="210"/>
      <c r="I39" s="210"/>
    </row>
    <row r="40" spans="2:9" ht="11.25" customHeight="1">
      <c r="B40" s="8">
        <f>MAX($B$2:B39)+1</f>
        <v>33</v>
      </c>
      <c r="C40" s="9" t="s">
        <v>603</v>
      </c>
      <c r="D40" s="9"/>
      <c r="E40" s="10">
        <v>278220</v>
      </c>
      <c r="F40" s="10">
        <v>431.6614285714286</v>
      </c>
      <c r="G40" s="11"/>
      <c r="H40" s="210"/>
      <c r="I40" s="210"/>
    </row>
    <row r="41" spans="2:9" ht="11.25" customHeight="1">
      <c r="B41" s="8">
        <f>MAX($B$2:B40)+1</f>
        <v>34</v>
      </c>
      <c r="C41" s="9" t="s">
        <v>604</v>
      </c>
      <c r="D41" s="9"/>
      <c r="E41" s="10">
        <v>265855</v>
      </c>
      <c r="F41" s="10">
        <v>797.3100000000001</v>
      </c>
      <c r="G41" s="11"/>
      <c r="H41" s="210"/>
      <c r="I41" s="210"/>
    </row>
    <row r="42" spans="2:9" ht="11.25" customHeight="1">
      <c r="B42" s="8">
        <f>MAX($B$2:B41)+1</f>
        <v>35</v>
      </c>
      <c r="C42" s="9" t="s">
        <v>605</v>
      </c>
      <c r="D42" s="9"/>
      <c r="E42" s="10">
        <v>290246</v>
      </c>
      <c r="F42" s="10">
        <v>1436.5742857142857</v>
      </c>
      <c r="G42" s="11"/>
      <c r="H42" s="210"/>
      <c r="I42" s="210"/>
    </row>
    <row r="43" spans="2:9" ht="11.25" customHeight="1">
      <c r="B43" s="8">
        <f>MAX($B$2:B42)+1</f>
        <v>36</v>
      </c>
      <c r="C43" s="9" t="s">
        <v>606</v>
      </c>
      <c r="D43" s="9"/>
      <c r="E43" s="10">
        <v>10253</v>
      </c>
      <c r="F43" s="10">
        <v>251.91714285714284</v>
      </c>
      <c r="G43" s="11"/>
      <c r="H43" s="210"/>
      <c r="I43" s="210"/>
    </row>
    <row r="44" spans="2:9" ht="11.25" customHeight="1">
      <c r="B44" s="8">
        <f>MAX($B$2:B43)+1</f>
        <v>37</v>
      </c>
      <c r="C44" s="9" t="s">
        <v>607</v>
      </c>
      <c r="D44" s="9"/>
      <c r="E44" s="10">
        <v>433123</v>
      </c>
      <c r="F44" s="10">
        <v>808.8842857142856</v>
      </c>
      <c r="G44" s="11"/>
      <c r="H44" s="210"/>
      <c r="I44" s="210"/>
    </row>
    <row r="45" spans="2:9" ht="11.25" customHeight="1">
      <c r="B45" s="8">
        <f>MAX($B$2:B44)+1</f>
        <v>38</v>
      </c>
      <c r="C45" s="9" t="s">
        <v>608</v>
      </c>
      <c r="D45" s="9"/>
      <c r="E45" s="10">
        <v>236523</v>
      </c>
      <c r="F45" s="10">
        <v>4255.932857142858</v>
      </c>
      <c r="G45" s="11"/>
      <c r="H45" s="210"/>
      <c r="I45" s="210"/>
    </row>
    <row r="46" spans="2:9" ht="11.25" customHeight="1">
      <c r="B46" s="8">
        <f>MAX($B$2:B45)+1</f>
        <v>39</v>
      </c>
      <c r="C46" s="9" t="s">
        <v>609</v>
      </c>
      <c r="D46" s="9"/>
      <c r="E46" s="10">
        <v>135173.05</v>
      </c>
      <c r="F46" s="10">
        <v>140.96428571428572</v>
      </c>
      <c r="G46" s="11"/>
      <c r="H46" s="210"/>
      <c r="I46" s="210"/>
    </row>
    <row r="47" spans="2:9" ht="11.25" customHeight="1">
      <c r="B47" s="8">
        <f>MAX($B$2:B46)+1</f>
        <v>40</v>
      </c>
      <c r="C47" s="9" t="s">
        <v>610</v>
      </c>
      <c r="D47" s="9"/>
      <c r="E47" s="10">
        <v>76682.57</v>
      </c>
      <c r="F47" s="10">
        <v>189.68714285714287</v>
      </c>
      <c r="G47" s="11"/>
      <c r="H47" s="210"/>
      <c r="I47" s="210"/>
    </row>
    <row r="48" spans="2:9" ht="11.25" customHeight="1">
      <c r="B48" s="8">
        <f>MAX($B$2:B47)+1</f>
        <v>41</v>
      </c>
      <c r="C48" s="9" t="s">
        <v>611</v>
      </c>
      <c r="D48" s="9"/>
      <c r="E48" s="10">
        <v>74361.24</v>
      </c>
      <c r="F48" s="10">
        <v>-1200.9328571428573</v>
      </c>
      <c r="G48" s="11"/>
      <c r="H48" s="210"/>
      <c r="I48" s="210"/>
    </row>
    <row r="49" spans="2:9" ht="11.25" customHeight="1">
      <c r="B49" s="8">
        <f>MAX($B$2:B48)+1</f>
        <v>42</v>
      </c>
      <c r="C49" s="9" t="s">
        <v>612</v>
      </c>
      <c r="D49" s="9"/>
      <c r="E49" s="10">
        <v>101716.63</v>
      </c>
      <c r="F49" s="10">
        <v>138</v>
      </c>
      <c r="G49" s="11"/>
      <c r="H49" s="210"/>
      <c r="I49" s="210"/>
    </row>
    <row r="50" spans="2:9" ht="11.25" customHeight="1">
      <c r="B50" s="8">
        <f>MAX($B$2:B49)+1</f>
        <v>43</v>
      </c>
      <c r="C50" s="9" t="s">
        <v>613</v>
      </c>
      <c r="D50" s="9"/>
      <c r="E50" s="10">
        <v>112594.8</v>
      </c>
      <c r="F50" s="10">
        <v>345.6528571428571</v>
      </c>
      <c r="G50" s="11"/>
      <c r="H50" s="210"/>
      <c r="I50" s="210"/>
    </row>
    <row r="51" spans="2:9" ht="11.25" customHeight="1">
      <c r="B51" s="8">
        <f>MAX($B$2:B50)+1</f>
        <v>44</v>
      </c>
      <c r="C51" s="9" t="s">
        <v>614</v>
      </c>
      <c r="D51" s="9"/>
      <c r="E51" s="10">
        <v>118075.44</v>
      </c>
      <c r="F51" s="10">
        <v>2241.1057142857144</v>
      </c>
      <c r="G51" s="11"/>
      <c r="H51" s="210"/>
      <c r="I51" s="210"/>
    </row>
    <row r="52" spans="2:9" ht="11.25" customHeight="1">
      <c r="B52" s="8">
        <f>MAX($B$2:B51)+1</f>
        <v>45</v>
      </c>
      <c r="C52" s="9" t="s">
        <v>615</v>
      </c>
      <c r="D52" s="9"/>
      <c r="E52" s="10">
        <v>121407</v>
      </c>
      <c r="F52" s="10">
        <v>127.11999999999999</v>
      </c>
      <c r="G52" s="11"/>
      <c r="H52" s="210"/>
      <c r="I52" s="210"/>
    </row>
    <row r="53" spans="2:9" ht="11.25" customHeight="1">
      <c r="B53" s="8">
        <f>MAX($B$2:B52)+1</f>
        <v>46</v>
      </c>
      <c r="C53" s="9" t="s">
        <v>616</v>
      </c>
      <c r="D53" s="9"/>
      <c r="E53" s="10">
        <v>107356</v>
      </c>
      <c r="F53" s="10">
        <v>190.02428571428572</v>
      </c>
      <c r="G53" s="11"/>
      <c r="H53" s="210"/>
      <c r="I53" s="210"/>
    </row>
    <row r="54" spans="2:9" ht="11.25" customHeight="1">
      <c r="B54" s="8">
        <f>MAX($B$2:B53)+1</f>
        <v>47</v>
      </c>
      <c r="C54" s="9" t="s">
        <v>617</v>
      </c>
      <c r="D54" s="9"/>
      <c r="E54" s="10">
        <v>107351</v>
      </c>
      <c r="F54" s="10">
        <v>114.95000000000002</v>
      </c>
      <c r="G54" s="11"/>
      <c r="H54" s="210"/>
      <c r="I54" s="210"/>
    </row>
    <row r="55" spans="2:9" ht="11.25" customHeight="1">
      <c r="B55" s="8">
        <f>MAX($B$2:B54)+1</f>
        <v>48</v>
      </c>
      <c r="C55" s="9" t="s">
        <v>618</v>
      </c>
      <c r="D55" s="9"/>
      <c r="E55" s="10">
        <v>116296</v>
      </c>
      <c r="F55" s="10">
        <v>167.46285714285713</v>
      </c>
      <c r="G55" s="11"/>
      <c r="H55" s="210"/>
      <c r="I55" s="210"/>
    </row>
    <row r="56" spans="2:9" ht="11.25" customHeight="1">
      <c r="B56" s="8">
        <f>MAX($B$2:B55)+1</f>
        <v>49</v>
      </c>
      <c r="C56" s="9" t="s">
        <v>619</v>
      </c>
      <c r="D56" s="9"/>
      <c r="E56" s="10">
        <v>117572</v>
      </c>
      <c r="F56" s="10">
        <v>124.77</v>
      </c>
      <c r="G56" s="11"/>
      <c r="H56" s="210"/>
      <c r="I56" s="210"/>
    </row>
    <row r="57" spans="2:6" ht="13.5" thickBot="1">
      <c r="B57" s="8">
        <f>MAX($B$2:B56)+1</f>
        <v>50</v>
      </c>
      <c r="C57" s="16" t="s">
        <v>620</v>
      </c>
      <c r="D57" s="16"/>
      <c r="E57" s="24">
        <f>SUBTOTAL(9,E6:E56)</f>
        <v>18197901.750018988</v>
      </c>
      <c r="F57" s="24">
        <f>SUBTOTAL(9,F6:F56)</f>
        <v>74873.08310348915</v>
      </c>
    </row>
    <row r="58" spans="3:6" ht="13.5" thickTop="1">
      <c r="C58" s="16"/>
      <c r="D58" s="16"/>
      <c r="E58" s="17"/>
      <c r="F58" s="17"/>
    </row>
    <row r="59" spans="3:7" ht="12.75">
      <c r="C59" s="19" t="s">
        <v>569</v>
      </c>
      <c r="D59" s="19" t="s">
        <v>2058</v>
      </c>
      <c r="E59" s="20" t="s">
        <v>1528</v>
      </c>
      <c r="F59" s="20" t="s">
        <v>1529</v>
      </c>
      <c r="G59" s="21" t="s">
        <v>574</v>
      </c>
    </row>
    <row r="60" spans="2:7" ht="11.25" customHeight="1">
      <c r="B60" s="8">
        <f>MAX($B$2:B59)+1</f>
        <v>51</v>
      </c>
      <c r="C60" s="22" t="s">
        <v>621</v>
      </c>
      <c r="D60" s="22"/>
      <c r="E60" s="23">
        <v>365643.8725</v>
      </c>
      <c r="F60" s="23">
        <v>7097.466785714286</v>
      </c>
      <c r="G60" s="18">
        <v>0.25</v>
      </c>
    </row>
    <row r="61" spans="2:7" ht="11.25" customHeight="1">
      <c r="B61" s="8">
        <f>MAX($B$2:B60)+1</f>
        <v>52</v>
      </c>
      <c r="C61" s="22" t="s">
        <v>622</v>
      </c>
      <c r="D61" s="22"/>
      <c r="E61" s="23">
        <v>3800762.3171583153</v>
      </c>
      <c r="F61" s="23">
        <v>40496.12749170075</v>
      </c>
      <c r="G61" s="18">
        <v>0.08374474372216408</v>
      </c>
    </row>
    <row r="62" spans="2:7" ht="11.25" customHeight="1">
      <c r="B62" s="8">
        <f>MAX($B$2:B61)+1</f>
        <v>53</v>
      </c>
      <c r="C62" s="22" t="s">
        <v>623</v>
      </c>
      <c r="D62" s="22"/>
      <c r="E62" s="23">
        <v>4153611.2829812192</v>
      </c>
      <c r="F62" s="23">
        <v>36301.753486154885</v>
      </c>
      <c r="G62" s="18">
        <v>0.05254050512447376</v>
      </c>
    </row>
    <row r="63" spans="2:6" ht="11.25" customHeight="1">
      <c r="B63" s="8">
        <f>MAX($B$2:B62)+1</f>
        <v>54</v>
      </c>
      <c r="C63" s="22" t="s">
        <v>624</v>
      </c>
      <c r="D63" s="22"/>
      <c r="E63" s="23">
        <v>840968.8199999998</v>
      </c>
      <c r="F63" s="23">
        <v>9572.952857142856</v>
      </c>
    </row>
    <row r="64" spans="2:6" ht="11.25" customHeight="1">
      <c r="B64" s="8">
        <f>MAX($B$2:B63)+1</f>
        <v>55</v>
      </c>
      <c r="C64" s="22" t="s">
        <v>625</v>
      </c>
      <c r="D64" s="22"/>
      <c r="E64" s="23">
        <v>102351</v>
      </c>
      <c r="F64" s="23">
        <v>8284.09142857143</v>
      </c>
    </row>
    <row r="65" spans="2:7" ht="11.25" customHeight="1">
      <c r="B65" s="8">
        <f>MAX($B$2:B64)+1</f>
        <v>56</v>
      </c>
      <c r="C65" s="22" t="s">
        <v>626</v>
      </c>
      <c r="D65" s="22"/>
      <c r="E65" s="23">
        <v>8407941.740541048</v>
      </c>
      <c r="F65" s="23">
        <v>176007.4094538638</v>
      </c>
      <c r="G65" s="18">
        <v>0.22896759569319575</v>
      </c>
    </row>
    <row r="66" spans="2:6" ht="11.25" customHeight="1">
      <c r="B66" s="8">
        <f>MAX($B$2:B65)+1</f>
        <v>57</v>
      </c>
      <c r="C66" s="22" t="s">
        <v>1672</v>
      </c>
      <c r="D66" s="22"/>
      <c r="E66" s="23">
        <v>110859.95000000001</v>
      </c>
      <c r="F66" s="23">
        <v>0</v>
      </c>
    </row>
    <row r="67" spans="2:6" ht="11.25" customHeight="1">
      <c r="B67" s="8">
        <f>MAX($B$2:B66)+1</f>
        <v>58</v>
      </c>
      <c r="C67" s="22" t="s">
        <v>627</v>
      </c>
      <c r="D67" s="22"/>
      <c r="E67" s="23">
        <v>255378</v>
      </c>
      <c r="F67" s="23">
        <v>8934.074285714287</v>
      </c>
    </row>
    <row r="68" spans="2:6" ht="11.25" customHeight="1">
      <c r="B68" s="8">
        <f>MAX($B$2:B67)+1</f>
        <v>59</v>
      </c>
      <c r="C68" s="22" t="s">
        <v>628</v>
      </c>
      <c r="D68" s="22"/>
      <c r="E68" s="23">
        <v>1062141.2</v>
      </c>
      <c r="F68" s="23">
        <v>18158.78142857143</v>
      </c>
    </row>
    <row r="69" spans="2:6" ht="11.25" customHeight="1">
      <c r="B69" s="8">
        <f>MAX($B$2:B68)+1</f>
        <v>60</v>
      </c>
      <c r="C69" s="22" t="s">
        <v>629</v>
      </c>
      <c r="D69" s="22"/>
      <c r="E69" s="23">
        <v>190858.02</v>
      </c>
      <c r="F69" s="23">
        <v>3764.36</v>
      </c>
    </row>
    <row r="70" spans="2:7" ht="11.25" customHeight="1">
      <c r="B70" s="8">
        <f>MAX($B$2:B69)+1</f>
        <v>61</v>
      </c>
      <c r="C70" s="22" t="s">
        <v>630</v>
      </c>
      <c r="D70" s="22"/>
      <c r="E70" s="23">
        <v>4603470.124890987</v>
      </c>
      <c r="F70" s="23">
        <v>29467.239126077875</v>
      </c>
      <c r="G70" s="18">
        <v>0.18156506948627968</v>
      </c>
    </row>
    <row r="71" spans="2:6" ht="11.25" customHeight="1">
      <c r="B71" s="8">
        <f>MAX($B$2:B70)+1</f>
        <v>62</v>
      </c>
      <c r="C71" s="22" t="s">
        <v>631</v>
      </c>
      <c r="D71" s="22"/>
      <c r="E71" s="23">
        <v>42312</v>
      </c>
      <c r="F71" s="23">
        <v>5957.067142857143</v>
      </c>
    </row>
    <row r="72" spans="2:7" ht="11.25" customHeight="1">
      <c r="B72" s="8">
        <f>MAX($B$2:B71)+1</f>
        <v>63</v>
      </c>
      <c r="C72" s="22" t="s">
        <v>632</v>
      </c>
      <c r="D72" s="22"/>
      <c r="E72" s="23">
        <v>1863290.166858796</v>
      </c>
      <c r="F72" s="23">
        <v>39752.63148419609</v>
      </c>
      <c r="G72" s="18">
        <v>0.11643200259200968</v>
      </c>
    </row>
    <row r="73" spans="2:6" ht="11.25" customHeight="1">
      <c r="B73" s="8">
        <f>MAX($B$2:B72)+1</f>
        <v>64</v>
      </c>
      <c r="C73" s="22" t="s">
        <v>633</v>
      </c>
      <c r="D73" s="22"/>
      <c r="E73" s="23">
        <v>75243.05</v>
      </c>
      <c r="F73" s="23">
        <v>11370.415714285715</v>
      </c>
    </row>
    <row r="74" spans="2:6" ht="11.25" customHeight="1">
      <c r="B74" s="8">
        <f>MAX($B$2:B73)+1</f>
        <v>65</v>
      </c>
      <c r="C74" s="22" t="s">
        <v>634</v>
      </c>
      <c r="D74" s="22"/>
      <c r="E74" s="23">
        <v>1777020.67</v>
      </c>
      <c r="F74" s="23">
        <v>4821.598571428572</v>
      </c>
    </row>
    <row r="75" spans="2:6" ht="11.25" customHeight="1">
      <c r="B75" s="8">
        <f>MAX($B$2:B74)+1</f>
        <v>66</v>
      </c>
      <c r="C75" s="22" t="s">
        <v>635</v>
      </c>
      <c r="D75" s="22"/>
      <c r="E75" s="23">
        <v>2080840.7000000002</v>
      </c>
      <c r="F75" s="23">
        <v>12815.544285714288</v>
      </c>
    </row>
    <row r="76" spans="2:6" ht="11.25" customHeight="1">
      <c r="B76" s="8">
        <f>MAX($B$2:B75)+1</f>
        <v>67</v>
      </c>
      <c r="C76" s="22" t="s">
        <v>636</v>
      </c>
      <c r="D76" s="22"/>
      <c r="E76" s="23">
        <v>257380.19</v>
      </c>
      <c r="F76" s="23">
        <v>5041.874285714286</v>
      </c>
    </row>
    <row r="77" spans="2:6" ht="11.25" customHeight="1">
      <c r="B77" s="8">
        <f>MAX($B$2:B76)+1</f>
        <v>68</v>
      </c>
      <c r="C77" s="22" t="s">
        <v>637</v>
      </c>
      <c r="D77" s="22"/>
      <c r="E77" s="23">
        <v>66757.251</v>
      </c>
      <c r="F77" s="23">
        <v>5761.862857142857</v>
      </c>
    </row>
    <row r="78" spans="2:6" ht="11.25" customHeight="1">
      <c r="B78" s="8">
        <f>MAX($B$2:B77)+1</f>
        <v>69</v>
      </c>
      <c r="C78" s="22" t="s">
        <v>638</v>
      </c>
      <c r="D78" s="22"/>
      <c r="E78" s="23">
        <v>374350.96</v>
      </c>
      <c r="F78" s="23">
        <v>10978.558571428572</v>
      </c>
    </row>
    <row r="79" spans="2:6" ht="11.25" customHeight="1">
      <c r="B79" s="8">
        <f>MAX($B$2:B78)+1</f>
        <v>70</v>
      </c>
      <c r="C79" s="22" t="s">
        <v>639</v>
      </c>
      <c r="D79" s="22"/>
      <c r="E79" s="23">
        <v>774752.245</v>
      </c>
      <c r="F79" s="23">
        <v>7295.035714285715</v>
      </c>
    </row>
    <row r="80" spans="2:6" ht="11.25" customHeight="1">
      <c r="B80" s="8">
        <f>MAX($B$2:B79)+1</f>
        <v>71</v>
      </c>
      <c r="C80" s="22" t="s">
        <v>640</v>
      </c>
      <c r="D80" s="22"/>
      <c r="E80" s="23">
        <v>89046</v>
      </c>
      <c r="F80" s="23">
        <v>0</v>
      </c>
    </row>
    <row r="81" spans="2:6" ht="11.25" customHeight="1">
      <c r="B81" s="8">
        <f>MAX($B$2:B80)+1</f>
        <v>72</v>
      </c>
      <c r="C81" s="22" t="s">
        <v>641</v>
      </c>
      <c r="D81" s="22"/>
      <c r="E81" s="23">
        <v>187633.35</v>
      </c>
      <c r="F81" s="23">
        <v>4322.017142857143</v>
      </c>
    </row>
    <row r="82" spans="2:6" ht="11.25" customHeight="1">
      <c r="B82" s="8">
        <f>MAX($B$2:B81)+1</f>
        <v>73</v>
      </c>
      <c r="C82" s="22" t="s">
        <v>642</v>
      </c>
      <c r="D82" s="22"/>
      <c r="E82" s="23">
        <v>276948.03</v>
      </c>
      <c r="F82" s="23">
        <v>1577.0114285714283</v>
      </c>
    </row>
    <row r="83" spans="2:7" ht="11.25" customHeight="1">
      <c r="B83" s="8">
        <f>MAX($B$2:B82)+1</f>
        <v>74</v>
      </c>
      <c r="C83" s="22" t="s">
        <v>643</v>
      </c>
      <c r="D83" s="22"/>
      <c r="E83" s="23">
        <v>14395312.253407152</v>
      </c>
      <c r="F83" s="23">
        <v>135891.07093240286</v>
      </c>
      <c r="G83" s="18">
        <v>0.2925372502154409</v>
      </c>
    </row>
    <row r="84" spans="2:6" ht="11.25" customHeight="1">
      <c r="B84" s="8">
        <f>MAX($B$2:B83)+1</f>
        <v>75</v>
      </c>
      <c r="C84" s="22" t="s">
        <v>644</v>
      </c>
      <c r="D84" s="22"/>
      <c r="E84" s="23">
        <v>112090.55</v>
      </c>
      <c r="F84" s="23">
        <v>5156.391428571428</v>
      </c>
    </row>
    <row r="85" spans="2:7" ht="11.25" customHeight="1">
      <c r="B85" s="8">
        <f>MAX($B$2:B84)+1</f>
        <v>76</v>
      </c>
      <c r="C85" s="22" t="s">
        <v>1673</v>
      </c>
      <c r="D85" s="22"/>
      <c r="E85" s="23">
        <v>2526733.247395498</v>
      </c>
      <c r="F85" s="23">
        <v>58772.142580529064</v>
      </c>
      <c r="G85" s="18">
        <v>0.2681044629327785</v>
      </c>
    </row>
    <row r="86" spans="2:6" ht="11.25" customHeight="1">
      <c r="B86" s="8">
        <f>MAX($B$2:B85)+1</f>
        <v>77</v>
      </c>
      <c r="C86" s="22" t="s">
        <v>442</v>
      </c>
      <c r="D86" s="22"/>
      <c r="E86" s="23">
        <v>489781.87</v>
      </c>
      <c r="F86" s="23">
        <v>2798.264285714286</v>
      </c>
    </row>
    <row r="87" spans="2:7" ht="11.25" customHeight="1">
      <c r="B87" s="8">
        <f>MAX($B$2:B86)+1</f>
        <v>78</v>
      </c>
      <c r="C87" s="22" t="s">
        <v>645</v>
      </c>
      <c r="D87" s="22"/>
      <c r="E87" s="23">
        <v>16845807.611999996</v>
      </c>
      <c r="F87" s="23">
        <v>33054.23771428572</v>
      </c>
      <c r="G87" s="18">
        <v>0.2</v>
      </c>
    </row>
    <row r="88" spans="2:6" ht="11.25" customHeight="1">
      <c r="B88" s="8">
        <f>MAX($B$2:B87)+1</f>
        <v>79</v>
      </c>
      <c r="C88" s="22" t="s">
        <v>646</v>
      </c>
      <c r="D88" s="22"/>
      <c r="E88" s="23">
        <v>222083.88</v>
      </c>
      <c r="F88" s="23">
        <v>477.1328571428571</v>
      </c>
    </row>
    <row r="89" spans="2:7" ht="11.25" customHeight="1">
      <c r="B89" s="8">
        <f>MAX($B$2:B88)+1</f>
        <v>80</v>
      </c>
      <c r="C89" s="22" t="s">
        <v>647</v>
      </c>
      <c r="D89" s="22"/>
      <c r="E89" s="23">
        <v>1108548.7525</v>
      </c>
      <c r="F89" s="23">
        <v>5854.896071428572</v>
      </c>
      <c r="G89" s="18">
        <v>0.25</v>
      </c>
    </row>
    <row r="90" spans="2:6" ht="11.25" customHeight="1">
      <c r="B90" s="8">
        <f>MAX($B$2:B89)+1</f>
        <v>81</v>
      </c>
      <c r="C90" s="22" t="s">
        <v>1543</v>
      </c>
      <c r="D90" s="22"/>
      <c r="E90" s="23">
        <v>53122.62</v>
      </c>
      <c r="F90" s="23">
        <v>800.4157142857144</v>
      </c>
    </row>
    <row r="91" spans="2:6" ht="11.25" customHeight="1">
      <c r="B91" s="8">
        <f>MAX($B$2:B90)+1</f>
        <v>82</v>
      </c>
      <c r="C91" s="22" t="s">
        <v>648</v>
      </c>
      <c r="D91" s="22"/>
      <c r="E91" s="23">
        <v>368330.7</v>
      </c>
      <c r="F91" s="23">
        <v>3545.217142857143</v>
      </c>
    </row>
    <row r="92" spans="2:7" ht="11.25" customHeight="1">
      <c r="B92" s="8">
        <f>MAX($B$2:B91)+1</f>
        <v>83</v>
      </c>
      <c r="C92" s="22" t="s">
        <v>649</v>
      </c>
      <c r="D92" s="22"/>
      <c r="E92" s="23">
        <v>2444413.5274999994</v>
      </c>
      <c r="F92" s="23">
        <v>29726.587499999998</v>
      </c>
      <c r="G92" s="18">
        <v>0.25</v>
      </c>
    </row>
    <row r="93" spans="2:6" ht="11.25" customHeight="1">
      <c r="B93" s="8">
        <f>MAX($B$2:B92)+1</f>
        <v>84</v>
      </c>
      <c r="C93" s="22" t="s">
        <v>650</v>
      </c>
      <c r="D93" s="22"/>
      <c r="E93" s="23">
        <v>393152.26</v>
      </c>
      <c r="F93" s="23">
        <v>2547.532857142857</v>
      </c>
    </row>
    <row r="94" spans="2:7" ht="11.25" customHeight="1">
      <c r="B94" s="8">
        <f>MAX($B$2:B93)+1</f>
        <v>85</v>
      </c>
      <c r="C94" s="22" t="s">
        <v>651</v>
      </c>
      <c r="D94" s="22"/>
      <c r="E94" s="23">
        <v>5454000.71327317</v>
      </c>
      <c r="F94" s="23">
        <v>32281.52760357002</v>
      </c>
      <c r="G94" s="18">
        <v>0.1306712169114498</v>
      </c>
    </row>
    <row r="95" spans="2:6" ht="11.25" customHeight="1">
      <c r="B95" s="8">
        <f>MAX($B$2:B94)+1</f>
        <v>86</v>
      </c>
      <c r="C95" s="22" t="s">
        <v>652</v>
      </c>
      <c r="D95" s="22"/>
      <c r="E95" s="23">
        <v>1080164.52</v>
      </c>
      <c r="F95" s="23">
        <v>10515.714285714286</v>
      </c>
    </row>
    <row r="96" spans="2:7" ht="11.25" customHeight="1">
      <c r="B96" s="8">
        <f>MAX($B$2:B95)+1</f>
        <v>87</v>
      </c>
      <c r="C96" s="22" t="s">
        <v>653</v>
      </c>
      <c r="D96" s="22"/>
      <c r="E96" s="23">
        <v>4329756.729866672</v>
      </c>
      <c r="F96" s="23">
        <v>29877.214210886494</v>
      </c>
      <c r="G96" s="18">
        <v>0.04922570612963022</v>
      </c>
    </row>
    <row r="97" spans="2:6" ht="11.25" customHeight="1">
      <c r="B97" s="8">
        <f>MAX($B$2:B96)+1</f>
        <v>88</v>
      </c>
      <c r="C97" s="22" t="s">
        <v>654</v>
      </c>
      <c r="D97" s="22"/>
      <c r="E97" s="23">
        <v>147898</v>
      </c>
      <c r="F97" s="23">
        <v>6600.765714285715</v>
      </c>
    </row>
    <row r="98" spans="2:6" ht="11.25" customHeight="1">
      <c r="B98" s="8">
        <f>MAX($B$2:B97)+1</f>
        <v>89</v>
      </c>
      <c r="C98" s="22" t="s">
        <v>1674</v>
      </c>
      <c r="D98" s="22"/>
      <c r="E98" s="23">
        <v>174369</v>
      </c>
      <c r="F98" s="23">
        <v>21367.472857142857</v>
      </c>
    </row>
    <row r="99" spans="2:7" ht="11.25" customHeight="1">
      <c r="B99" s="8">
        <f>MAX($B$2:B98)+1</f>
        <v>90</v>
      </c>
      <c r="C99" s="22" t="s">
        <v>655</v>
      </c>
      <c r="D99" s="22"/>
      <c r="E99" s="23">
        <v>4227630.87068094</v>
      </c>
      <c r="F99" s="23">
        <v>77601.62036604012</v>
      </c>
      <c r="G99" s="18">
        <v>0.36747871942989</v>
      </c>
    </row>
    <row r="100" spans="2:6" ht="11.25" customHeight="1">
      <c r="B100" s="8">
        <f>MAX($B$2:B99)+1</f>
        <v>91</v>
      </c>
      <c r="C100" s="22" t="s">
        <v>656</v>
      </c>
      <c r="D100" s="22"/>
      <c r="E100" s="23">
        <v>620267.15</v>
      </c>
      <c r="F100" s="23">
        <v>8263.722857142857</v>
      </c>
    </row>
    <row r="101" spans="2:6" ht="11.25" customHeight="1">
      <c r="B101" s="8">
        <f>MAX($B$2:B100)+1</f>
        <v>92</v>
      </c>
      <c r="C101" s="22" t="s">
        <v>657</v>
      </c>
      <c r="D101" s="22"/>
      <c r="E101" s="23">
        <v>23450</v>
      </c>
      <c r="F101" s="23">
        <v>0</v>
      </c>
    </row>
    <row r="102" spans="2:7" ht="11.25" customHeight="1">
      <c r="B102" s="8">
        <f>MAX($B$2:B101)+1</f>
        <v>93</v>
      </c>
      <c r="C102" s="22" t="s">
        <v>658</v>
      </c>
      <c r="D102" s="22"/>
      <c r="E102" s="23">
        <v>213563.42672787103</v>
      </c>
      <c r="F102" s="23">
        <v>504.61000655474817</v>
      </c>
      <c r="G102" s="18">
        <v>0.008653958470209904</v>
      </c>
    </row>
    <row r="103" spans="2:7" ht="11.25" customHeight="1">
      <c r="B103" s="8">
        <f>MAX($B$2:B102)+1</f>
        <v>94</v>
      </c>
      <c r="C103" s="22" t="s">
        <v>659</v>
      </c>
      <c r="D103" s="22"/>
      <c r="E103" s="23">
        <v>1234040.1781731194</v>
      </c>
      <c r="F103" s="23">
        <v>17539.111039498686</v>
      </c>
      <c r="G103" s="18">
        <v>0.050598613325984976</v>
      </c>
    </row>
    <row r="104" spans="2:6" ht="11.25" customHeight="1">
      <c r="B104" s="8">
        <f>MAX($B$2:B103)+1</f>
        <v>95</v>
      </c>
      <c r="C104" s="22" t="s">
        <v>660</v>
      </c>
      <c r="D104" s="22"/>
      <c r="E104" s="23">
        <v>667343.6699999999</v>
      </c>
      <c r="F104" s="23">
        <v>3252.957142857143</v>
      </c>
    </row>
    <row r="105" spans="2:6" ht="11.25" customHeight="1">
      <c r="B105" s="8">
        <f>MAX($B$2:B104)+1</f>
        <v>96</v>
      </c>
      <c r="C105" s="22" t="s">
        <v>661</v>
      </c>
      <c r="D105" s="22"/>
      <c r="E105" s="23">
        <v>463745.61</v>
      </c>
      <c r="F105" s="23">
        <v>12188.127142857144</v>
      </c>
    </row>
    <row r="106" spans="2:6" ht="13.5" thickBot="1">
      <c r="B106" s="8">
        <f>MAX($B$2:B105)+1</f>
        <v>97</v>
      </c>
      <c r="C106" s="16" t="s">
        <v>1652</v>
      </c>
      <c r="D106" s="16"/>
      <c r="E106" s="24">
        <f>SUBTOTAL(9,E60:E105)</f>
        <v>89355168.08245482</v>
      </c>
      <c r="F106" s="24">
        <f>SUBTOTAL(9,F60:F105)</f>
        <v>946394.605852904</v>
      </c>
    </row>
    <row r="107" spans="2:6" ht="21" customHeight="1" thickBot="1" thickTop="1">
      <c r="B107" s="8">
        <f>MAX($B$2:B106)+1</f>
        <v>98</v>
      </c>
      <c r="C107" s="16" t="s">
        <v>662</v>
      </c>
      <c r="D107" s="16"/>
      <c r="E107" s="25">
        <f>SUM(E57,E106)</f>
        <v>107553069.8324738</v>
      </c>
      <c r="F107" s="25">
        <f>SUM(F57,F106)</f>
        <v>1021267.6889563932</v>
      </c>
    </row>
    <row r="108" spans="3:6" ht="12.75">
      <c r="C108" s="19"/>
      <c r="D108" s="19"/>
      <c r="E108" s="26"/>
      <c r="F108" s="26"/>
    </row>
    <row r="109" spans="3:7" ht="18.75">
      <c r="C109" s="332" t="s">
        <v>1654</v>
      </c>
      <c r="D109" s="332"/>
      <c r="E109" s="332"/>
      <c r="F109" s="332"/>
      <c r="G109" s="332"/>
    </row>
    <row r="110" spans="3:7" ht="12.75">
      <c r="C110" s="19" t="s">
        <v>573</v>
      </c>
      <c r="D110" s="19" t="s">
        <v>2058</v>
      </c>
      <c r="E110" s="20" t="s">
        <v>1528</v>
      </c>
      <c r="F110" s="20" t="s">
        <v>1529</v>
      </c>
      <c r="G110" s="21" t="s">
        <v>574</v>
      </c>
    </row>
    <row r="111" spans="2:11" ht="11.25" customHeight="1">
      <c r="B111" s="8">
        <f>MAX($B$2:B110)+1</f>
        <v>99</v>
      </c>
      <c r="C111" s="22" t="s">
        <v>663</v>
      </c>
      <c r="D111" s="22"/>
      <c r="E111" s="23">
        <v>1597353.92</v>
      </c>
      <c r="F111" s="23">
        <v>4233.222857142858</v>
      </c>
      <c r="K111" s="206"/>
    </row>
    <row r="112" spans="2:11" ht="11.25" customHeight="1">
      <c r="B112" s="8">
        <f>MAX($B$2:B111)+1</f>
        <v>100</v>
      </c>
      <c r="C112" s="22" t="s">
        <v>1532</v>
      </c>
      <c r="D112" s="22"/>
      <c r="E112" s="23">
        <v>256732.15</v>
      </c>
      <c r="F112" s="23">
        <v>0</v>
      </c>
      <c r="K112" s="206"/>
    </row>
    <row r="113" spans="2:11" ht="11.25" customHeight="1">
      <c r="B113" s="8">
        <f>MAX($B$2:B112)+1</f>
        <v>101</v>
      </c>
      <c r="C113" s="9" t="s">
        <v>2020</v>
      </c>
      <c r="D113" s="22"/>
      <c r="E113" s="23">
        <v>83392.20999999999</v>
      </c>
      <c r="F113" s="23">
        <v>209.35</v>
      </c>
      <c r="K113" s="206"/>
    </row>
    <row r="114" spans="2:11" ht="11.25" customHeight="1">
      <c r="B114" s="8">
        <f>MAX($B$2:B113)+1</f>
        <v>102</v>
      </c>
      <c r="C114" s="22" t="s">
        <v>664</v>
      </c>
      <c r="D114" s="22"/>
      <c r="E114" s="23">
        <v>57447.880000000005</v>
      </c>
      <c r="F114" s="23">
        <v>1075.7371428571428</v>
      </c>
      <c r="K114" s="206"/>
    </row>
    <row r="115" spans="2:11" ht="11.25" customHeight="1">
      <c r="B115" s="8">
        <f>MAX($B$2:B114)+1</f>
        <v>103</v>
      </c>
      <c r="C115" s="22" t="s">
        <v>665</v>
      </c>
      <c r="D115" s="22"/>
      <c r="E115" s="23">
        <v>4921824.31</v>
      </c>
      <c r="F115" s="23">
        <v>9777.264285714284</v>
      </c>
      <c r="K115" s="206"/>
    </row>
    <row r="116" spans="3:11" ht="11.25" customHeight="1" hidden="1" outlineLevel="1">
      <c r="C116" s="28" t="s">
        <v>666</v>
      </c>
      <c r="D116" s="28"/>
      <c r="E116" s="23">
        <v>1139232.6400000001</v>
      </c>
      <c r="F116" s="23">
        <v>7537.4742857142855</v>
      </c>
      <c r="K116" s="206"/>
    </row>
    <row r="117" spans="3:11" ht="11.25" customHeight="1" hidden="1" outlineLevel="1">
      <c r="C117" s="28" t="s">
        <v>1675</v>
      </c>
      <c r="D117" s="28"/>
      <c r="E117" s="23">
        <v>2789686.25</v>
      </c>
      <c r="F117" s="23">
        <v>0</v>
      </c>
      <c r="K117" s="206"/>
    </row>
    <row r="118" spans="3:11" ht="11.25" customHeight="1" hidden="1" outlineLevel="1">
      <c r="C118" s="28" t="s">
        <v>1676</v>
      </c>
      <c r="D118" s="28"/>
      <c r="E118" s="23">
        <v>94000.27</v>
      </c>
      <c r="F118" s="23">
        <v>0</v>
      </c>
      <c r="K118" s="206"/>
    </row>
    <row r="119" spans="3:11" ht="11.25" customHeight="1" hidden="1" outlineLevel="1">
      <c r="C119" s="22" t="s">
        <v>1677</v>
      </c>
      <c r="D119" s="22"/>
      <c r="E119" s="23">
        <v>250687.09000000003</v>
      </c>
      <c r="F119" s="23">
        <v>0</v>
      </c>
      <c r="K119" s="206"/>
    </row>
    <row r="120" spans="2:11" ht="11.25" customHeight="1" collapsed="1">
      <c r="B120" s="8">
        <f>MAX($B$2:B119)+1</f>
        <v>104</v>
      </c>
      <c r="C120" s="28" t="s">
        <v>666</v>
      </c>
      <c r="D120" s="28"/>
      <c r="E120" s="23">
        <f>SUBTOTAL(9,E116,E117,E118,E119)</f>
        <v>4273606.25</v>
      </c>
      <c r="F120" s="23">
        <f>SUBTOTAL(9,F116,F117,F118,F119)</f>
        <v>7537.4742857142855</v>
      </c>
      <c r="K120" s="206"/>
    </row>
    <row r="121" spans="3:11" ht="11.25" customHeight="1" hidden="1" outlineLevel="1">
      <c r="C121" s="27" t="s">
        <v>667</v>
      </c>
      <c r="D121" s="22"/>
      <c r="E121" s="23">
        <v>6447800.671000001</v>
      </c>
      <c r="F121" s="23">
        <v>37799.201428571425</v>
      </c>
      <c r="K121" s="206"/>
    </row>
    <row r="122" spans="3:11" ht="11.25" customHeight="1" hidden="1" outlineLevel="1">
      <c r="C122" s="27" t="s">
        <v>2205</v>
      </c>
      <c r="D122" s="22"/>
      <c r="E122" s="23">
        <v>3336557.01</v>
      </c>
      <c r="F122" s="23">
        <v>0</v>
      </c>
      <c r="K122" s="206"/>
    </row>
    <row r="123" spans="3:11" ht="11.25" customHeight="1" hidden="1" outlineLevel="1">
      <c r="C123" s="22" t="s">
        <v>2206</v>
      </c>
      <c r="D123" s="22"/>
      <c r="E123" s="23">
        <v>19082117.15</v>
      </c>
      <c r="F123" s="23">
        <v>0</v>
      </c>
      <c r="K123" s="206"/>
    </row>
    <row r="124" spans="2:11" ht="11.25" customHeight="1" collapsed="1">
      <c r="B124" s="8">
        <f>MAX($B$2:B123)+1</f>
        <v>105</v>
      </c>
      <c r="C124" s="27" t="s">
        <v>667</v>
      </c>
      <c r="D124" s="22"/>
      <c r="E124" s="23">
        <f>SUBTOTAL(9,E121,E122,E123)</f>
        <v>28866474.831</v>
      </c>
      <c r="F124" s="23">
        <f>SUBTOTAL(9,F121,F122,F123)</f>
        <v>37799.201428571425</v>
      </c>
      <c r="K124" s="206"/>
    </row>
    <row r="125" spans="2:11" ht="11.25" customHeight="1">
      <c r="B125" s="8">
        <f>MAX($B$2:B124)+1</f>
        <v>106</v>
      </c>
      <c r="C125" s="22" t="s">
        <v>668</v>
      </c>
      <c r="D125" s="22"/>
      <c r="E125" s="23">
        <v>1236951.7619999999</v>
      </c>
      <c r="F125" s="23">
        <v>15484.545714285716</v>
      </c>
      <c r="K125" s="206"/>
    </row>
    <row r="126" spans="2:11" ht="11.25" customHeight="1">
      <c r="B126" s="8">
        <f>MAX($B$2:B125)+1</f>
        <v>107</v>
      </c>
      <c r="C126" s="22" t="s">
        <v>669</v>
      </c>
      <c r="D126" s="22"/>
      <c r="E126" s="23">
        <v>347358.16</v>
      </c>
      <c r="F126" s="23">
        <v>667.1100000000002</v>
      </c>
      <c r="K126" s="206"/>
    </row>
    <row r="127" spans="2:11" ht="11.25" customHeight="1">
      <c r="B127" s="8">
        <f>MAX($B$2:B126)+1</f>
        <v>108</v>
      </c>
      <c r="C127" s="22" t="s">
        <v>670</v>
      </c>
      <c r="D127" s="22"/>
      <c r="E127" s="23">
        <v>11611060.029999997</v>
      </c>
      <c r="F127" s="23">
        <v>18396.174285714285</v>
      </c>
      <c r="K127" s="206"/>
    </row>
    <row r="128" spans="2:11" ht="11.25" customHeight="1">
      <c r="B128" s="8">
        <f>MAX($B$2:B127)+1</f>
        <v>109</v>
      </c>
      <c r="C128" s="22" t="s">
        <v>694</v>
      </c>
      <c r="D128" s="22"/>
      <c r="E128" s="23">
        <v>36090.229999999996</v>
      </c>
      <c r="F128" s="23">
        <v>454.48</v>
      </c>
      <c r="K128" s="206"/>
    </row>
    <row r="129" spans="2:11" ht="11.25" customHeight="1">
      <c r="B129" s="8">
        <f>MAX($B$2:B128)+1</f>
        <v>110</v>
      </c>
      <c r="C129" s="22" t="s">
        <v>695</v>
      </c>
      <c r="D129" s="22"/>
      <c r="E129" s="23">
        <v>2840809.9499999997</v>
      </c>
      <c r="F129" s="23">
        <v>23688.69857142857</v>
      </c>
      <c r="K129" s="206"/>
    </row>
    <row r="130" spans="2:11" ht="11.25" customHeight="1">
      <c r="B130" s="8">
        <f>MAX($B$2:B129)+1</f>
        <v>111</v>
      </c>
      <c r="C130" s="22" t="s">
        <v>696</v>
      </c>
      <c r="D130" s="22"/>
      <c r="E130" s="23">
        <v>1543552.3800000001</v>
      </c>
      <c r="F130" s="23">
        <v>4981.731428571429</v>
      </c>
      <c r="K130" s="206"/>
    </row>
    <row r="131" spans="2:11" ht="11.25" customHeight="1">
      <c r="B131" s="8">
        <f>MAX($B$2:B130)+1</f>
        <v>112</v>
      </c>
      <c r="C131" s="22" t="s">
        <v>697</v>
      </c>
      <c r="D131" s="22"/>
      <c r="E131" s="23">
        <v>2469163.26</v>
      </c>
      <c r="F131" s="23">
        <v>14687.891428571427</v>
      </c>
      <c r="K131" s="206"/>
    </row>
    <row r="132" spans="2:11" ht="11.25" customHeight="1">
      <c r="B132" s="8">
        <f>MAX($B$2:B131)+1</f>
        <v>113</v>
      </c>
      <c r="C132" s="22" t="s">
        <v>698</v>
      </c>
      <c r="D132" s="22"/>
      <c r="E132" s="23">
        <v>347565</v>
      </c>
      <c r="F132" s="23">
        <v>347.2185714285714</v>
      </c>
      <c r="K132" s="206"/>
    </row>
    <row r="133" spans="2:11" ht="11.25" customHeight="1">
      <c r="B133" s="8">
        <f>MAX($B$2:B132)+1</f>
        <v>114</v>
      </c>
      <c r="C133" s="22" t="s">
        <v>699</v>
      </c>
      <c r="D133" s="22"/>
      <c r="E133" s="23">
        <v>32662371.884999994</v>
      </c>
      <c r="F133" s="23">
        <v>84095.34142857142</v>
      </c>
      <c r="K133" s="206"/>
    </row>
    <row r="134" spans="2:11" ht="11.25" customHeight="1">
      <c r="B134" s="8">
        <f>MAX($B$2:B133)+1</f>
        <v>115</v>
      </c>
      <c r="C134" s="22" t="s">
        <v>2386</v>
      </c>
      <c r="D134" s="22"/>
      <c r="E134" s="23">
        <v>6142341.449999999</v>
      </c>
      <c r="F134" s="23">
        <v>0</v>
      </c>
      <c r="K134" s="206"/>
    </row>
    <row r="135" spans="2:11" ht="11.25" customHeight="1">
      <c r="B135" s="8">
        <f>MAX($B$2:B134)+1</f>
        <v>116</v>
      </c>
      <c r="C135" s="22" t="s">
        <v>2387</v>
      </c>
      <c r="D135" s="22"/>
      <c r="E135" s="23">
        <v>19708188</v>
      </c>
      <c r="F135" s="23">
        <v>0</v>
      </c>
      <c r="K135" s="206"/>
    </row>
    <row r="136" spans="2:11" ht="11.25" customHeight="1">
      <c r="B136" s="8">
        <f>MAX($B$2:B135)+1</f>
        <v>117</v>
      </c>
      <c r="C136" s="22" t="s">
        <v>2388</v>
      </c>
      <c r="D136" s="22"/>
      <c r="E136" s="23">
        <v>7935692.62</v>
      </c>
      <c r="F136" s="23">
        <v>0</v>
      </c>
      <c r="K136" s="206"/>
    </row>
    <row r="137" spans="2:11" ht="11.25" customHeight="1">
      <c r="B137" s="8">
        <f>MAX($B$2:B136)+1</f>
        <v>118</v>
      </c>
      <c r="C137" s="22" t="s">
        <v>699</v>
      </c>
      <c r="D137" s="22"/>
      <c r="E137" s="23">
        <f>+SUBTOTAL(9,E134:E136)</f>
        <v>33786222.07</v>
      </c>
      <c r="F137" s="23">
        <f>+SUBTOTAL(9,F134:F136)</f>
        <v>0</v>
      </c>
      <c r="K137" s="206"/>
    </row>
    <row r="138" spans="2:11" ht="11.25" customHeight="1">
      <c r="B138" s="8">
        <f>MAX($B$2:B137)+1</f>
        <v>119</v>
      </c>
      <c r="C138" s="22" t="s">
        <v>700</v>
      </c>
      <c r="D138" s="22"/>
      <c r="E138" s="23">
        <v>2961305.4499999997</v>
      </c>
      <c r="F138" s="23">
        <v>5994.07</v>
      </c>
      <c r="K138" s="206"/>
    </row>
    <row r="139" spans="2:11" ht="11.25" customHeight="1">
      <c r="B139" s="8">
        <f>MAX($B$2:B138)+1</f>
        <v>120</v>
      </c>
      <c r="C139" s="22" t="s">
        <v>701</v>
      </c>
      <c r="D139" s="22"/>
      <c r="E139" s="23">
        <v>334243.62000000005</v>
      </c>
      <c r="F139" s="23">
        <v>3732.467142857143</v>
      </c>
      <c r="K139" s="206"/>
    </row>
    <row r="140" spans="2:11" ht="11.25" customHeight="1">
      <c r="B140" s="8">
        <f>MAX($B$2:B139)+1</f>
        <v>121</v>
      </c>
      <c r="C140" s="22" t="s">
        <v>702</v>
      </c>
      <c r="D140" s="22"/>
      <c r="E140" s="23">
        <v>696545.68</v>
      </c>
      <c r="F140" s="23">
        <v>7670.199999999999</v>
      </c>
      <c r="K140" s="206"/>
    </row>
    <row r="141" spans="2:11" ht="11.25" customHeight="1">
      <c r="B141" s="8">
        <f>MAX($B$2:B140)+1</f>
        <v>122</v>
      </c>
      <c r="C141" s="22" t="s">
        <v>2009</v>
      </c>
      <c r="D141" s="22"/>
      <c r="E141" s="23">
        <v>16642388</v>
      </c>
      <c r="F141" s="23">
        <v>0</v>
      </c>
      <c r="K141" s="206"/>
    </row>
    <row r="142" spans="2:11" ht="11.25" customHeight="1">
      <c r="B142" s="8">
        <f>MAX($B$2:B141)+1</f>
        <v>123</v>
      </c>
      <c r="C142" s="22" t="s">
        <v>703</v>
      </c>
      <c r="D142" s="22"/>
      <c r="E142" s="23">
        <v>83431.27</v>
      </c>
      <c r="F142" s="23">
        <v>1127.9014285714286</v>
      </c>
      <c r="K142" s="206"/>
    </row>
    <row r="143" spans="2:11" ht="11.25" customHeight="1">
      <c r="B143" s="8">
        <f>MAX($B$2:B142)+1</f>
        <v>124</v>
      </c>
      <c r="C143" s="22" t="s">
        <v>704</v>
      </c>
      <c r="D143" s="22"/>
      <c r="E143" s="23">
        <v>5509091</v>
      </c>
      <c r="F143" s="23">
        <v>3188.128571428571</v>
      </c>
      <c r="K143" s="206"/>
    </row>
    <row r="144" spans="2:11" ht="11.25" customHeight="1">
      <c r="B144" s="8">
        <f>MAX($B$2:B143)+1</f>
        <v>125</v>
      </c>
      <c r="C144" s="22" t="s">
        <v>705</v>
      </c>
      <c r="D144" s="22"/>
      <c r="E144" s="23">
        <v>84687856.51299998</v>
      </c>
      <c r="F144" s="23">
        <v>101558.14428571428</v>
      </c>
      <c r="K144" s="206"/>
    </row>
    <row r="145" spans="2:11" ht="11.25" customHeight="1">
      <c r="B145" s="8">
        <f>MAX($B$2:B144)+1</f>
        <v>126</v>
      </c>
      <c r="C145" s="22" t="s">
        <v>706</v>
      </c>
      <c r="D145" s="22"/>
      <c r="E145" s="23">
        <v>25272635.549000002</v>
      </c>
      <c r="F145" s="23">
        <v>28850.860000000004</v>
      </c>
      <c r="K145" s="206"/>
    </row>
    <row r="146" spans="2:11" ht="11.25" customHeight="1">
      <c r="B146" s="8">
        <f>MAX($B$2:B145)+1</f>
        <v>127</v>
      </c>
      <c r="C146" s="22" t="s">
        <v>707</v>
      </c>
      <c r="D146" s="22"/>
      <c r="E146" s="23">
        <v>1215881</v>
      </c>
      <c r="F146" s="23">
        <v>1668.7185714285713</v>
      </c>
      <c r="K146" s="206"/>
    </row>
    <row r="147" spans="2:11" ht="11.25" customHeight="1">
      <c r="B147" s="8">
        <f>MAX($B$2:B146)+1</f>
        <v>128</v>
      </c>
      <c r="C147" s="22" t="s">
        <v>708</v>
      </c>
      <c r="D147" s="22"/>
      <c r="E147" s="23">
        <v>352148</v>
      </c>
      <c r="F147" s="23">
        <v>1438.5485714285714</v>
      </c>
      <c r="K147" s="206"/>
    </row>
    <row r="148" spans="2:11" ht="11.25" customHeight="1">
      <c r="B148" s="8">
        <f>MAX($B$2:B147)+1</f>
        <v>129</v>
      </c>
      <c r="C148" s="22" t="s">
        <v>709</v>
      </c>
      <c r="D148" s="22"/>
      <c r="E148" s="23">
        <v>613498.56</v>
      </c>
      <c r="F148" s="23">
        <v>1797.2914285714285</v>
      </c>
      <c r="K148" s="206"/>
    </row>
    <row r="149" spans="2:11" ht="11.25" customHeight="1">
      <c r="B149" s="8">
        <f>MAX($B$2:B148)+1</f>
        <v>130</v>
      </c>
      <c r="C149" s="22" t="s">
        <v>1627</v>
      </c>
      <c r="D149" s="22"/>
      <c r="E149" s="23">
        <v>260046.71</v>
      </c>
      <c r="F149" s="23">
        <v>175.88857142857142</v>
      </c>
      <c r="K149" s="206"/>
    </row>
    <row r="150" spans="2:11" ht="11.25" customHeight="1">
      <c r="B150" s="8">
        <f>MAX($B$2:B149)+1</f>
        <v>131</v>
      </c>
      <c r="C150" s="22" t="s">
        <v>710</v>
      </c>
      <c r="D150" s="22"/>
      <c r="E150" s="23">
        <v>119704</v>
      </c>
      <c r="F150" s="23">
        <v>29.777142857142856</v>
      </c>
      <c r="K150" s="206"/>
    </row>
    <row r="151" spans="2:11" ht="11.25" customHeight="1">
      <c r="B151" s="8">
        <f>MAX($B$2:B150)+1</f>
        <v>132</v>
      </c>
      <c r="C151" s="22" t="s">
        <v>711</v>
      </c>
      <c r="D151" s="22"/>
      <c r="E151" s="23">
        <v>30868.89</v>
      </c>
      <c r="F151" s="23">
        <v>387.95142857142855</v>
      </c>
      <c r="K151" s="206"/>
    </row>
    <row r="152" spans="2:11" ht="11.25" customHeight="1">
      <c r="B152" s="8">
        <f>MAX($B$2:B151)+1</f>
        <v>133</v>
      </c>
      <c r="C152" s="22" t="s">
        <v>712</v>
      </c>
      <c r="D152" s="22"/>
      <c r="E152" s="23">
        <v>29246771.58</v>
      </c>
      <c r="F152" s="23">
        <v>24795.705714285716</v>
      </c>
      <c r="K152" s="206"/>
    </row>
    <row r="153" spans="2:11" ht="11.25" customHeight="1">
      <c r="B153" s="8">
        <f>MAX($B$2:B152)+1</f>
        <v>134</v>
      </c>
      <c r="C153" s="22" t="s">
        <v>1617</v>
      </c>
      <c r="D153" s="22"/>
      <c r="E153" s="23">
        <v>1312.87</v>
      </c>
      <c r="F153" s="23">
        <v>0</v>
      </c>
      <c r="K153" s="207"/>
    </row>
    <row r="154" spans="2:11" ht="11.25" customHeight="1" hidden="1" outlineLevel="1">
      <c r="B154" s="8"/>
      <c r="C154" s="22" t="s">
        <v>713</v>
      </c>
      <c r="D154" s="22"/>
      <c r="E154" s="23">
        <v>4973264.149999999</v>
      </c>
      <c r="F154" s="23">
        <v>11361.259999999998</v>
      </c>
      <c r="K154" s="206"/>
    </row>
    <row r="155" spans="2:11" ht="11.25" customHeight="1" hidden="1" outlineLevel="1">
      <c r="B155" s="8"/>
      <c r="C155" s="22" t="s">
        <v>2261</v>
      </c>
      <c r="D155" s="22"/>
      <c r="E155" s="23">
        <v>947490.9099999999</v>
      </c>
      <c r="F155" s="23">
        <v>0</v>
      </c>
      <c r="K155" s="207"/>
    </row>
    <row r="156" spans="2:11" ht="11.25" customHeight="1" hidden="1" outlineLevel="1">
      <c r="B156" s="8"/>
      <c r="C156" s="22" t="s">
        <v>2262</v>
      </c>
      <c r="D156" s="22"/>
      <c r="E156" s="23">
        <v>439088.5</v>
      </c>
      <c r="F156" s="23">
        <v>0</v>
      </c>
      <c r="K156" s="206"/>
    </row>
    <row r="157" spans="2:11" ht="11.25" customHeight="1" collapsed="1">
      <c r="B157" s="8">
        <f>MAX($B$2:B156)+1</f>
        <v>135</v>
      </c>
      <c r="C157" s="22" t="s">
        <v>713</v>
      </c>
      <c r="D157" s="22"/>
      <c r="E157" s="23">
        <f>SUBTOTAL(9,E154:E156)</f>
        <v>6359843.56</v>
      </c>
      <c r="F157" s="23">
        <f>SUBTOTAL(9,F154:F156)</f>
        <v>11361.259999999998</v>
      </c>
      <c r="K157" s="207"/>
    </row>
    <row r="158" spans="2:11" ht="11.25" customHeight="1" hidden="1" outlineLevel="1">
      <c r="B158" s="8"/>
      <c r="C158" s="27" t="s">
        <v>714</v>
      </c>
      <c r="D158" s="27"/>
      <c r="E158" s="23">
        <v>5679015.38</v>
      </c>
      <c r="F158" s="23">
        <v>23575.600000000002</v>
      </c>
      <c r="K158" s="206"/>
    </row>
    <row r="159" spans="2:11" ht="11.25" customHeight="1" hidden="1" outlineLevel="1">
      <c r="B159" s="8"/>
      <c r="C159" s="22" t="s">
        <v>2263</v>
      </c>
      <c r="D159" s="22"/>
      <c r="E159" s="23">
        <v>510961.73000000004</v>
      </c>
      <c r="F159" s="23">
        <v>0</v>
      </c>
      <c r="K159" s="206"/>
    </row>
    <row r="160" spans="2:11" ht="11.25" customHeight="1" hidden="1" outlineLevel="1">
      <c r="B160" s="8"/>
      <c r="C160" s="22" t="s">
        <v>1678</v>
      </c>
      <c r="D160" s="22"/>
      <c r="E160" s="23">
        <v>481402.97</v>
      </c>
      <c r="F160" s="23">
        <v>0</v>
      </c>
      <c r="K160" s="206"/>
    </row>
    <row r="161" spans="2:11" ht="11.25" customHeight="1" collapsed="1">
      <c r="B161" s="8">
        <f>MAX($B$2:B160)+1</f>
        <v>136</v>
      </c>
      <c r="C161" s="27" t="s">
        <v>714</v>
      </c>
      <c r="D161" s="27"/>
      <c r="E161" s="23">
        <f>SUBTOTAL(9,E158,E159,E160)</f>
        <v>6671380.08</v>
      </c>
      <c r="F161" s="23">
        <f>SUBTOTAL(9,F158,F159,F160)</f>
        <v>23575.600000000002</v>
      </c>
      <c r="K161" s="206"/>
    </row>
    <row r="162" spans="2:11" ht="11.25" customHeight="1">
      <c r="B162" s="8">
        <f>MAX($B$2:B161)+1</f>
        <v>137</v>
      </c>
      <c r="C162" s="22" t="s">
        <v>715</v>
      </c>
      <c r="D162" s="22"/>
      <c r="E162" s="23">
        <v>29224134.450000003</v>
      </c>
      <c r="F162" s="23">
        <v>54169.29714285715</v>
      </c>
      <c r="K162" s="206"/>
    </row>
    <row r="163" spans="2:11" ht="11.25" customHeight="1">
      <c r="B163" s="8">
        <f>MAX($B$2:B162)+1</f>
        <v>138</v>
      </c>
      <c r="C163" s="22" t="s">
        <v>716</v>
      </c>
      <c r="D163" s="22"/>
      <c r="E163" s="23">
        <v>149474.5</v>
      </c>
      <c r="F163" s="23">
        <v>2329.0785714285716</v>
      </c>
      <c r="K163" s="206"/>
    </row>
    <row r="164" spans="2:11" ht="11.25" customHeight="1">
      <c r="B164" s="8">
        <f>MAX($B$2:B163)+1</f>
        <v>139</v>
      </c>
      <c r="C164" s="22" t="s">
        <v>717</v>
      </c>
      <c r="D164" s="22"/>
      <c r="E164" s="23">
        <v>2431073.5700000003</v>
      </c>
      <c r="F164" s="23">
        <v>10327.328571428572</v>
      </c>
      <c r="K164" s="206"/>
    </row>
    <row r="165" spans="2:11" ht="11.25" customHeight="1">
      <c r="B165" s="8">
        <f>MAX($B$2:B164)+1</f>
        <v>140</v>
      </c>
      <c r="C165" s="22" t="s">
        <v>718</v>
      </c>
      <c r="D165" s="22"/>
      <c r="E165" s="23">
        <v>862400.9099999999</v>
      </c>
      <c r="F165" s="23">
        <v>7651.2128571428575</v>
      </c>
      <c r="K165" s="206"/>
    </row>
    <row r="166" spans="2:11" ht="11.25" customHeight="1">
      <c r="B166" s="8">
        <f>MAX($B$2:B165)+1</f>
        <v>141</v>
      </c>
      <c r="C166" s="22" t="s">
        <v>719</v>
      </c>
      <c r="D166" s="22"/>
      <c r="E166" s="23">
        <v>727260.73</v>
      </c>
      <c r="F166" s="23">
        <v>4127.542857142857</v>
      </c>
      <c r="K166" s="206"/>
    </row>
    <row r="167" spans="2:11" ht="11.25" customHeight="1">
      <c r="B167" s="8">
        <f>MAX($B$2:B166)+1</f>
        <v>142</v>
      </c>
      <c r="C167" s="22" t="s">
        <v>720</v>
      </c>
      <c r="D167" s="22"/>
      <c r="E167" s="23">
        <v>1844972.2399999998</v>
      </c>
      <c r="F167" s="23">
        <v>7310.555714285715</v>
      </c>
      <c r="K167" s="206"/>
    </row>
    <row r="168" spans="2:11" ht="11.25" customHeight="1">
      <c r="B168" s="8">
        <f>MAX($B$2:B167)+1</f>
        <v>143</v>
      </c>
      <c r="C168" s="22" t="s">
        <v>721</v>
      </c>
      <c r="D168" s="22"/>
      <c r="E168" s="23">
        <v>247991.31</v>
      </c>
      <c r="F168" s="23">
        <v>8153.879999999999</v>
      </c>
      <c r="K168" s="206"/>
    </row>
    <row r="169" spans="2:11" ht="11.25" customHeight="1">
      <c r="B169" s="8">
        <f>MAX($B$2:B168)+1</f>
        <v>144</v>
      </c>
      <c r="C169" s="22" t="s">
        <v>722</v>
      </c>
      <c r="D169" s="22"/>
      <c r="E169" s="23">
        <v>155177.433</v>
      </c>
      <c r="F169" s="23">
        <v>1164.4257142857143</v>
      </c>
      <c r="K169" s="206"/>
    </row>
    <row r="170" spans="2:11" ht="11.25" customHeight="1">
      <c r="B170" s="8">
        <f>MAX($B$2:B169)+1</f>
        <v>145</v>
      </c>
      <c r="C170" s="22" t="s">
        <v>723</v>
      </c>
      <c r="D170" s="22"/>
      <c r="E170" s="23">
        <v>7215546.753</v>
      </c>
      <c r="F170" s="23">
        <v>3037.757142857143</v>
      </c>
      <c r="K170" s="206"/>
    </row>
    <row r="171" spans="2:11" ht="11.25" customHeight="1" collapsed="1">
      <c r="B171" s="8">
        <f>MAX($B$2:B170)+1</f>
        <v>146</v>
      </c>
      <c r="C171" s="22" t="s">
        <v>724</v>
      </c>
      <c r="D171" s="22"/>
      <c r="E171" s="23">
        <v>631336.453</v>
      </c>
      <c r="F171" s="23">
        <v>9932.220000000001</v>
      </c>
      <c r="K171" s="206"/>
    </row>
    <row r="172" spans="2:11" ht="11.25" customHeight="1" hidden="1" outlineLevel="1">
      <c r="B172" s="8"/>
      <c r="C172" s="27" t="s">
        <v>2207</v>
      </c>
      <c r="D172" s="22"/>
      <c r="E172" s="23">
        <v>4602661.92</v>
      </c>
      <c r="F172" s="23">
        <v>0</v>
      </c>
      <c r="K172" s="206"/>
    </row>
    <row r="173" spans="2:11" ht="11.25" customHeight="1" hidden="1" outlineLevel="1">
      <c r="B173" s="8"/>
      <c r="C173" s="22" t="s">
        <v>725</v>
      </c>
      <c r="D173" s="22"/>
      <c r="E173" s="23">
        <v>318842.253</v>
      </c>
      <c r="F173" s="23">
        <v>1181.6100000000001</v>
      </c>
      <c r="K173" s="206"/>
    </row>
    <row r="174" spans="2:11" ht="11.25" customHeight="1" collapsed="1">
      <c r="B174" s="8">
        <f>MAX($B$2:B173)+1</f>
        <v>147</v>
      </c>
      <c r="C174" s="27" t="s">
        <v>725</v>
      </c>
      <c r="D174" s="22"/>
      <c r="E174" s="23">
        <f>SUBTOTAL(9,E172,E173)</f>
        <v>4921504.173</v>
      </c>
      <c r="F174" s="23">
        <f>SUBTOTAL(9,F172,F173)</f>
        <v>1181.6100000000001</v>
      </c>
      <c r="K174" s="206"/>
    </row>
    <row r="175" spans="2:11" ht="11.25" customHeight="1">
      <c r="B175" s="8">
        <f>MAX($B$2:B174)+1</f>
        <v>148</v>
      </c>
      <c r="C175" s="22" t="s">
        <v>726</v>
      </c>
      <c r="D175" s="22"/>
      <c r="E175" s="23">
        <v>936781.843</v>
      </c>
      <c r="F175" s="23">
        <v>12115.591428571426</v>
      </c>
      <c r="K175" s="206"/>
    </row>
    <row r="176" spans="2:11" ht="11.25" customHeight="1">
      <c r="B176" s="8">
        <f>MAX($B$2:B175)+1</f>
        <v>149</v>
      </c>
      <c r="C176" s="22" t="s">
        <v>2208</v>
      </c>
      <c r="D176" s="22"/>
      <c r="E176" s="23">
        <v>557625.8999999999</v>
      </c>
      <c r="F176" s="23">
        <v>2505.738571428571</v>
      </c>
      <c r="K176" s="206"/>
    </row>
    <row r="177" spans="2:11" ht="11.25" customHeight="1">
      <c r="B177" s="8">
        <f>MAX($B$2:B176)+1</f>
        <v>150</v>
      </c>
      <c r="C177" s="22" t="s">
        <v>727</v>
      </c>
      <c r="D177" s="22"/>
      <c r="E177" s="23">
        <v>97254.12999999999</v>
      </c>
      <c r="F177" s="23">
        <v>510.51571428571435</v>
      </c>
      <c r="K177" s="206"/>
    </row>
    <row r="178" spans="2:11" ht="11.25" customHeight="1" hidden="1" outlineLevel="1">
      <c r="B178" s="8"/>
      <c r="C178" s="22" t="s">
        <v>728</v>
      </c>
      <c r="D178" s="22"/>
      <c r="E178" s="23">
        <v>317805.05</v>
      </c>
      <c r="F178" s="23">
        <v>0</v>
      </c>
      <c r="K178" s="206"/>
    </row>
    <row r="179" spans="2:11" ht="11.25" customHeight="1" hidden="1" outlineLevel="1">
      <c r="B179" s="8"/>
      <c r="C179" s="22" t="s">
        <v>2209</v>
      </c>
      <c r="D179" s="22"/>
      <c r="E179" s="23">
        <v>653155.2200000001</v>
      </c>
      <c r="F179" s="23">
        <v>0</v>
      </c>
      <c r="K179" s="207"/>
    </row>
    <row r="180" spans="2:11" ht="11.25" customHeight="1" hidden="1" outlineLevel="1">
      <c r="B180" s="8"/>
      <c r="C180" s="22" t="s">
        <v>2210</v>
      </c>
      <c r="D180" s="22"/>
      <c r="E180" s="23">
        <v>929449.7000000001</v>
      </c>
      <c r="F180" s="23">
        <v>2962.1357142857146</v>
      </c>
      <c r="K180" s="207"/>
    </row>
    <row r="181" spans="2:11" ht="11.25" customHeight="1" collapsed="1">
      <c r="B181" s="8">
        <f>MAX($B$2:B180)+1</f>
        <v>151</v>
      </c>
      <c r="C181" s="22" t="s">
        <v>728</v>
      </c>
      <c r="D181" s="22"/>
      <c r="E181" s="23">
        <f>SUBTOTAL(9,E178,E179,E180)</f>
        <v>1900409.9700000002</v>
      </c>
      <c r="F181" s="23">
        <f>SUBTOTAL(9,F178,F179,F180)</f>
        <v>2962.1357142857146</v>
      </c>
      <c r="K181" s="206"/>
    </row>
    <row r="182" spans="2:11" ht="11.25" customHeight="1">
      <c r="B182" s="8">
        <f>MAX($B$2:B181)+1</f>
        <v>152</v>
      </c>
      <c r="C182" s="22" t="s">
        <v>729</v>
      </c>
      <c r="D182" s="22"/>
      <c r="E182" s="23">
        <v>3481772.33</v>
      </c>
      <c r="F182" s="23">
        <v>39795.27428571428</v>
      </c>
      <c r="K182" s="206"/>
    </row>
    <row r="183" spans="2:11" ht="11.25" customHeight="1">
      <c r="B183" s="8">
        <f>MAX($B$2:B182)+1</f>
        <v>153</v>
      </c>
      <c r="C183" s="22" t="s">
        <v>730</v>
      </c>
      <c r="D183" s="22"/>
      <c r="E183" s="23">
        <v>979018.7000000001</v>
      </c>
      <c r="F183" s="23">
        <v>4391.555714285714</v>
      </c>
      <c r="K183" s="206"/>
    </row>
    <row r="184" spans="2:11" ht="11.25" customHeight="1">
      <c r="B184" s="8">
        <f>MAX($B$2:B183)+1</f>
        <v>154</v>
      </c>
      <c r="C184" s="22" t="s">
        <v>731</v>
      </c>
      <c r="D184" s="22"/>
      <c r="E184" s="23">
        <v>1455031.4</v>
      </c>
      <c r="F184" s="23">
        <v>2191.087142857143</v>
      </c>
      <c r="K184" s="206"/>
    </row>
    <row r="185" spans="2:11" ht="11.25" customHeight="1">
      <c r="B185" s="8">
        <f>MAX($B$2:B184)+1</f>
        <v>155</v>
      </c>
      <c r="C185" s="22" t="s">
        <v>732</v>
      </c>
      <c r="D185" s="22"/>
      <c r="E185" s="23">
        <v>930198.66</v>
      </c>
      <c r="F185" s="23">
        <v>12526.607142857143</v>
      </c>
      <c r="K185" s="206"/>
    </row>
    <row r="186" spans="2:11" ht="11.25" customHeight="1">
      <c r="B186" s="8">
        <f>MAX($B$2:B185)+1</f>
        <v>156</v>
      </c>
      <c r="C186" s="22" t="s">
        <v>2294</v>
      </c>
      <c r="D186" s="22"/>
      <c r="E186" s="23">
        <v>32580710.990000006</v>
      </c>
      <c r="F186" s="23">
        <v>1975.2214285714285</v>
      </c>
      <c r="K186" s="206"/>
    </row>
    <row r="187" spans="2:11" ht="11.25" customHeight="1" hidden="1" outlineLevel="1">
      <c r="B187" s="8"/>
      <c r="C187" s="22" t="s">
        <v>2264</v>
      </c>
      <c r="D187" s="22"/>
      <c r="E187" s="23">
        <v>67249715.31</v>
      </c>
      <c r="F187" s="23">
        <v>0</v>
      </c>
      <c r="K187" s="206"/>
    </row>
    <row r="188" spans="2:11" ht="11.25" customHeight="1" hidden="1" outlineLevel="1">
      <c r="B188" s="8"/>
      <c r="C188" s="22" t="s">
        <v>2265</v>
      </c>
      <c r="D188" s="22"/>
      <c r="E188" s="23">
        <v>44132563.559999995</v>
      </c>
      <c r="F188" s="23">
        <v>0</v>
      </c>
      <c r="K188" s="206"/>
    </row>
    <row r="189" spans="2:11" ht="11.25" customHeight="1" collapsed="1">
      <c r="B189" s="8">
        <f>MAX($B$2:B188)+1</f>
        <v>157</v>
      </c>
      <c r="C189" s="22" t="s">
        <v>2278</v>
      </c>
      <c r="D189" s="22"/>
      <c r="E189" s="23">
        <f>SUBTOTAL(9,E188,E187,E186)</f>
        <v>143962989.86</v>
      </c>
      <c r="F189" s="23">
        <f>SUBTOTAL(9,F188,F187,F186)</f>
        <v>1975.2214285714285</v>
      </c>
      <c r="K189" s="206"/>
    </row>
    <row r="190" spans="2:11" ht="11.25" customHeight="1">
      <c r="B190" s="8">
        <f>MAX($B$2:B189)+1</f>
        <v>158</v>
      </c>
      <c r="C190" s="22" t="s">
        <v>733</v>
      </c>
      <c r="D190" s="22"/>
      <c r="E190" s="23">
        <v>4965983.27</v>
      </c>
      <c r="F190" s="23">
        <v>16500.014285714286</v>
      </c>
      <c r="K190" s="206"/>
    </row>
    <row r="191" spans="2:11" ht="11.25" customHeight="1">
      <c r="B191" s="8">
        <f>MAX($B$2:B190)+1</f>
        <v>159</v>
      </c>
      <c r="C191" s="22" t="s">
        <v>734</v>
      </c>
      <c r="D191" s="22"/>
      <c r="E191" s="23">
        <v>1764191.6500000001</v>
      </c>
      <c r="F191" s="23">
        <v>6182.681428571429</v>
      </c>
      <c r="K191" s="206"/>
    </row>
    <row r="192" spans="2:11" ht="11.25" customHeight="1" hidden="1" outlineLevel="1">
      <c r="B192" s="8"/>
      <c r="C192" s="27" t="s">
        <v>735</v>
      </c>
      <c r="D192" s="27"/>
      <c r="E192" s="23">
        <v>10045705.489999998</v>
      </c>
      <c r="F192" s="23">
        <v>14247.848571428573</v>
      </c>
      <c r="K192" s="23"/>
    </row>
    <row r="193" spans="2:11" ht="11.25" customHeight="1" hidden="1" outlineLevel="1">
      <c r="B193" s="8"/>
      <c r="C193" s="22" t="s">
        <v>1679</v>
      </c>
      <c r="D193" s="22"/>
      <c r="E193" s="23">
        <v>1879709.3099999998</v>
      </c>
      <c r="F193" s="23">
        <v>0</v>
      </c>
      <c r="K193" s="23"/>
    </row>
    <row r="194" spans="2:11" ht="11.25" customHeight="1" collapsed="1">
      <c r="B194" s="8">
        <f>MAX($B$2:B193)+1</f>
        <v>160</v>
      </c>
      <c r="C194" s="27" t="s">
        <v>735</v>
      </c>
      <c r="D194" s="27"/>
      <c r="E194" s="23">
        <f>SUBTOTAL(9,E192,E193)</f>
        <v>11925414.799999999</v>
      </c>
      <c r="F194" s="23">
        <f>SUBTOTAL(9,F192,F193)</f>
        <v>14247.848571428573</v>
      </c>
      <c r="K194" s="23"/>
    </row>
    <row r="195" spans="2:11" ht="11.25" customHeight="1">
      <c r="B195" s="8">
        <f>MAX($B$2:B194)+1</f>
        <v>161</v>
      </c>
      <c r="C195" s="22" t="s">
        <v>736</v>
      </c>
      <c r="D195" s="22"/>
      <c r="E195" s="23">
        <v>8293426.143</v>
      </c>
      <c r="F195" s="23">
        <v>79261.67571428571</v>
      </c>
      <c r="K195" s="23"/>
    </row>
    <row r="196" spans="2:11" ht="11.25" customHeight="1">
      <c r="B196" s="8">
        <f>MAX($B$2:B195)+1</f>
        <v>162</v>
      </c>
      <c r="C196" s="22" t="s">
        <v>737</v>
      </c>
      <c r="D196" s="22"/>
      <c r="E196" s="23">
        <v>3032156.473</v>
      </c>
      <c r="F196" s="23">
        <v>23328.868571428575</v>
      </c>
      <c r="K196" s="206"/>
    </row>
    <row r="197" spans="2:11" ht="11.25" customHeight="1">
      <c r="B197" s="8">
        <f>MAX($B$2:B196)+1</f>
        <v>163</v>
      </c>
      <c r="C197" s="22" t="s">
        <v>738</v>
      </c>
      <c r="D197" s="22"/>
      <c r="E197" s="23">
        <v>2955999.4639999997</v>
      </c>
      <c r="F197" s="23">
        <v>0</v>
      </c>
      <c r="K197" s="206"/>
    </row>
    <row r="198" spans="2:11" ht="11.25" customHeight="1" hidden="1" outlineLevel="1">
      <c r="B198" s="8"/>
      <c r="C198" s="22" t="s">
        <v>739</v>
      </c>
      <c r="D198" s="22"/>
      <c r="E198" s="23">
        <v>14275136.773</v>
      </c>
      <c r="F198" s="23">
        <v>98726.83714285714</v>
      </c>
      <c r="K198" s="206"/>
    </row>
    <row r="199" spans="2:11" ht="11.25" customHeight="1" hidden="1" outlineLevel="1">
      <c r="B199" s="8"/>
      <c r="C199" s="22" t="s">
        <v>2211</v>
      </c>
      <c r="D199" s="22"/>
      <c r="E199" s="23">
        <v>1157433.25</v>
      </c>
      <c r="F199" s="23">
        <v>0</v>
      </c>
      <c r="K199" s="206"/>
    </row>
    <row r="200" spans="2:11" ht="11.25" customHeight="1" collapsed="1">
      <c r="B200" s="8">
        <f>MAX($B$2:B199)+1</f>
        <v>164</v>
      </c>
      <c r="C200" s="22" t="s">
        <v>739</v>
      </c>
      <c r="D200" s="22"/>
      <c r="E200" s="23">
        <f>SUBTOTAL(9,E198,E199)</f>
        <v>15432570.023</v>
      </c>
      <c r="F200" s="23">
        <f>SUBTOTAL(9,F198,F199)</f>
        <v>98726.83714285714</v>
      </c>
      <c r="K200" s="206"/>
    </row>
    <row r="201" spans="2:11" ht="11.25" customHeight="1">
      <c r="B201" s="8">
        <f>MAX($B$2:B200)+1</f>
        <v>165</v>
      </c>
      <c r="C201" s="22" t="s">
        <v>740</v>
      </c>
      <c r="D201" s="22"/>
      <c r="E201" s="23">
        <v>58362.299999999996</v>
      </c>
      <c r="F201" s="23">
        <v>5201.472857142857</v>
      </c>
      <c r="K201" s="206"/>
    </row>
    <row r="202" spans="2:11" ht="11.25" customHeight="1">
      <c r="B202" s="8">
        <f>MAX($B$2:B201)+1</f>
        <v>166</v>
      </c>
      <c r="C202" s="22" t="s">
        <v>741</v>
      </c>
      <c r="D202" s="22"/>
      <c r="E202" s="23">
        <v>61136</v>
      </c>
      <c r="F202" s="23">
        <v>314.71714285714285</v>
      </c>
      <c r="K202" s="206"/>
    </row>
    <row r="203" spans="2:11" ht="11.25" customHeight="1">
      <c r="B203" s="8">
        <f>MAX($B$2:B202)+1</f>
        <v>167</v>
      </c>
      <c r="C203" s="22" t="s">
        <v>2365</v>
      </c>
      <c r="D203" s="22"/>
      <c r="E203" s="23">
        <v>645689.01</v>
      </c>
      <c r="F203" s="23">
        <v>1308.5285714285715</v>
      </c>
      <c r="K203" s="206"/>
    </row>
    <row r="204" spans="2:11" ht="11.25" customHeight="1" hidden="1" outlineLevel="1">
      <c r="B204" s="8"/>
      <c r="C204" s="27" t="s">
        <v>2010</v>
      </c>
      <c r="D204" s="27"/>
      <c r="E204" s="23">
        <v>221420.47</v>
      </c>
      <c r="F204" s="23">
        <v>0</v>
      </c>
      <c r="K204" s="206"/>
    </row>
    <row r="205" spans="2:11" ht="11.25" customHeight="1" hidden="1" outlineLevel="1">
      <c r="B205" s="8"/>
      <c r="C205" s="22" t="s">
        <v>742</v>
      </c>
      <c r="D205" s="22"/>
      <c r="E205" s="23">
        <v>691495.9299999999</v>
      </c>
      <c r="F205" s="23">
        <v>6404.275714285715</v>
      </c>
      <c r="K205" s="206"/>
    </row>
    <row r="206" spans="2:11" ht="11.25" customHeight="1" collapsed="1">
      <c r="B206" s="8">
        <f>MAX($B$2:B205)+1</f>
        <v>168</v>
      </c>
      <c r="C206" s="27" t="s">
        <v>742</v>
      </c>
      <c r="D206" s="27"/>
      <c r="E206" s="23">
        <f>SUBTOTAL(9,E204,E205)</f>
        <v>912916.3999999999</v>
      </c>
      <c r="F206" s="23">
        <f>SUBTOTAL(9,F204,F205)</f>
        <v>6404.275714285715</v>
      </c>
      <c r="K206" s="206"/>
    </row>
    <row r="207" spans="2:11" ht="11.25" customHeight="1">
      <c r="B207" s="8">
        <f>MAX($B$2:B206)+1</f>
        <v>169</v>
      </c>
      <c r="C207" s="22" t="s">
        <v>743</v>
      </c>
      <c r="D207" s="22"/>
      <c r="E207" s="23">
        <v>4224699.61</v>
      </c>
      <c r="F207" s="23">
        <v>27741.175714285717</v>
      </c>
      <c r="K207" s="206"/>
    </row>
    <row r="208" spans="2:11" ht="11.25" customHeight="1">
      <c r="B208" s="8">
        <f>MAX($B$2:B207)+1</f>
        <v>170</v>
      </c>
      <c r="C208" s="22" t="s">
        <v>744</v>
      </c>
      <c r="D208" s="22"/>
      <c r="E208" s="23">
        <v>453834.79</v>
      </c>
      <c r="F208" s="23">
        <v>4043.1642857142865</v>
      </c>
      <c r="K208" s="206"/>
    </row>
    <row r="209" spans="2:11" ht="11.25" customHeight="1" hidden="1" outlineLevel="1">
      <c r="B209" s="8"/>
      <c r="C209" s="27" t="s">
        <v>1680</v>
      </c>
      <c r="D209" s="27"/>
      <c r="E209" s="23">
        <v>2203114.083</v>
      </c>
      <c r="F209" s="23">
        <v>3411.4042857142854</v>
      </c>
      <c r="K209" s="206"/>
    </row>
    <row r="210" spans="2:11" ht="11.25" customHeight="1" hidden="1" outlineLevel="1">
      <c r="B210" s="8"/>
      <c r="C210" s="27" t="s">
        <v>1681</v>
      </c>
      <c r="D210" s="27"/>
      <c r="E210" s="23">
        <v>77542.07</v>
      </c>
      <c r="F210" s="23">
        <v>3492.312857142857</v>
      </c>
      <c r="K210" s="206"/>
    </row>
    <row r="211" spans="2:11" ht="11.25" customHeight="1" hidden="1" outlineLevel="1">
      <c r="B211" s="8"/>
      <c r="C211" s="22" t="s">
        <v>745</v>
      </c>
      <c r="D211" s="22"/>
      <c r="E211" s="23">
        <v>7905.32</v>
      </c>
      <c r="F211" s="23">
        <v>0</v>
      </c>
      <c r="K211" s="206"/>
    </row>
    <row r="212" spans="2:11" ht="11.25" customHeight="1" collapsed="1">
      <c r="B212" s="8">
        <f>MAX($B$2:B211)+1</f>
        <v>171</v>
      </c>
      <c r="C212" s="27" t="s">
        <v>745</v>
      </c>
      <c r="D212" s="27"/>
      <c r="E212" s="23">
        <f>SUBTOTAL(9,E209,E210,E211)</f>
        <v>2288561.4729999998</v>
      </c>
      <c r="F212" s="23">
        <f>SUBTOTAL(9,F209,F210,F211)</f>
        <v>6903.717142857142</v>
      </c>
      <c r="K212" s="206"/>
    </row>
    <row r="213" spans="2:11" ht="11.25" customHeight="1">
      <c r="B213" s="8">
        <f>MAX($B$2:B212)+1</f>
        <v>172</v>
      </c>
      <c r="C213" s="27" t="s">
        <v>1658</v>
      </c>
      <c r="D213" s="27"/>
      <c r="E213" s="23">
        <v>575499.49</v>
      </c>
      <c r="F213" s="23">
        <v>0</v>
      </c>
      <c r="K213" s="206"/>
    </row>
    <row r="214" spans="2:11" ht="11.25" customHeight="1">
      <c r="B214" s="8">
        <f>MAX($B$2:B213)+1</f>
        <v>173</v>
      </c>
      <c r="C214" s="22" t="s">
        <v>746</v>
      </c>
      <c r="D214" s="22"/>
      <c r="E214" s="23">
        <v>415901.29</v>
      </c>
      <c r="F214" s="23">
        <v>18.16142857142857</v>
      </c>
      <c r="K214" s="207"/>
    </row>
    <row r="215" spans="2:11" ht="11.25" customHeight="1">
      <c r="B215" s="8">
        <f>MAX($B$2:B214)+1</f>
        <v>174</v>
      </c>
      <c r="C215" s="22" t="s">
        <v>747</v>
      </c>
      <c r="D215" s="22"/>
      <c r="E215" s="23">
        <v>754307.59</v>
      </c>
      <c r="F215" s="23">
        <v>342.06285714285724</v>
      </c>
      <c r="K215" s="207"/>
    </row>
    <row r="216" spans="2:11" ht="11.25" customHeight="1">
      <c r="B216" s="8">
        <f>MAX($B$2:B215)+1</f>
        <v>175</v>
      </c>
      <c r="C216" s="22" t="s">
        <v>748</v>
      </c>
      <c r="D216" s="22"/>
      <c r="E216" s="23">
        <v>401084.48000000004</v>
      </c>
      <c r="F216" s="23">
        <v>2565.117142857143</v>
      </c>
      <c r="K216" s="206"/>
    </row>
    <row r="217" spans="2:11" ht="11.25" customHeight="1">
      <c r="B217" s="8">
        <f>MAX($B$2:B216)+1</f>
        <v>176</v>
      </c>
      <c r="C217" s="22" t="s">
        <v>749</v>
      </c>
      <c r="D217" s="22"/>
      <c r="E217" s="23">
        <v>117328</v>
      </c>
      <c r="F217" s="23">
        <v>195.54857142857145</v>
      </c>
      <c r="K217" s="206"/>
    </row>
    <row r="218" spans="2:11" ht="11.25" customHeight="1">
      <c r="B218" s="8">
        <f>MAX($B$2:B217)+1</f>
        <v>177</v>
      </c>
      <c r="C218" s="22" t="s">
        <v>750</v>
      </c>
      <c r="D218" s="22"/>
      <c r="E218" s="23">
        <v>10290452.909999998</v>
      </c>
      <c r="F218" s="23">
        <v>16347.785714285714</v>
      </c>
      <c r="K218" s="206"/>
    </row>
    <row r="219" spans="2:11" ht="11.25" customHeight="1" hidden="1" outlineLevel="1">
      <c r="B219" s="8"/>
      <c r="C219" s="27" t="s">
        <v>1682</v>
      </c>
      <c r="D219" s="27"/>
      <c r="E219" s="23">
        <v>314072.17</v>
      </c>
      <c r="F219" s="23">
        <v>0</v>
      </c>
      <c r="K219" s="206"/>
    </row>
    <row r="220" spans="2:11" ht="11.25" customHeight="1" hidden="1" outlineLevel="1">
      <c r="B220" s="8"/>
      <c r="C220" s="27" t="s">
        <v>1683</v>
      </c>
      <c r="D220" s="27"/>
      <c r="E220" s="23">
        <v>82671.04000000001</v>
      </c>
      <c r="F220" s="23">
        <v>0</v>
      </c>
      <c r="K220" s="206"/>
    </row>
    <row r="221" spans="2:11" ht="11.25" customHeight="1" hidden="1" outlineLevel="1">
      <c r="B221" s="8"/>
      <c r="C221" s="22" t="s">
        <v>751</v>
      </c>
      <c r="D221" s="22"/>
      <c r="E221" s="23">
        <v>3929192.28</v>
      </c>
      <c r="F221" s="23">
        <v>45678.01571428572</v>
      </c>
      <c r="K221" s="206"/>
    </row>
    <row r="222" spans="2:11" ht="11.25" customHeight="1" collapsed="1">
      <c r="B222" s="8">
        <f>MAX($B$2:B221)+1</f>
        <v>178</v>
      </c>
      <c r="C222" s="27" t="s">
        <v>751</v>
      </c>
      <c r="D222" s="27"/>
      <c r="E222" s="23">
        <f>SUBTOTAL(9,E219,E220,E221)</f>
        <v>4325935.49</v>
      </c>
      <c r="F222" s="23">
        <f>SUBTOTAL(9,F219,F220,F221)</f>
        <v>45678.01571428572</v>
      </c>
      <c r="K222" s="206"/>
    </row>
    <row r="223" spans="2:11" ht="11.25" customHeight="1">
      <c r="B223" s="8">
        <f>MAX($B$2:B222)+1</f>
        <v>179</v>
      </c>
      <c r="C223" s="22" t="s">
        <v>752</v>
      </c>
      <c r="D223" s="22"/>
      <c r="E223" s="23">
        <v>2622655.81</v>
      </c>
      <c r="F223" s="23">
        <v>785.9571428571428</v>
      </c>
      <c r="K223" s="206"/>
    </row>
    <row r="224" spans="2:11" ht="11.25" customHeight="1">
      <c r="B224" s="8">
        <f>MAX($B$2:B223)+1</f>
        <v>180</v>
      </c>
      <c r="C224" s="22" t="s">
        <v>753</v>
      </c>
      <c r="D224" s="22"/>
      <c r="E224" s="23">
        <v>7514539.015900001</v>
      </c>
      <c r="F224" s="23">
        <v>10755.795785714286</v>
      </c>
      <c r="G224" s="18">
        <v>0.43</v>
      </c>
      <c r="K224" s="206"/>
    </row>
    <row r="225" spans="2:11" ht="11.25" customHeight="1" hidden="1" outlineLevel="1">
      <c r="B225" s="8"/>
      <c r="C225" s="22" t="s">
        <v>754</v>
      </c>
      <c r="D225" s="22"/>
      <c r="E225" s="23">
        <v>20351214.110000003</v>
      </c>
      <c r="F225" s="23">
        <v>15402.892857142859</v>
      </c>
      <c r="G225" s="18">
        <v>0.5</v>
      </c>
      <c r="K225" s="206"/>
    </row>
    <row r="226" spans="2:11" ht="11.25" customHeight="1" hidden="1" outlineLevel="1">
      <c r="B226" s="8"/>
      <c r="C226" s="22" t="s">
        <v>2266</v>
      </c>
      <c r="D226" s="22"/>
      <c r="E226" s="23">
        <v>752032.425</v>
      </c>
      <c r="F226" s="23">
        <v>0</v>
      </c>
      <c r="G226" s="18">
        <v>0.5</v>
      </c>
      <c r="K226" s="206"/>
    </row>
    <row r="227" spans="2:11" ht="11.25" customHeight="1" hidden="1" outlineLevel="1">
      <c r="B227" s="8"/>
      <c r="C227" s="22" t="s">
        <v>2267</v>
      </c>
      <c r="D227" s="22"/>
      <c r="E227" s="23">
        <v>322299.975</v>
      </c>
      <c r="F227" s="23">
        <v>0</v>
      </c>
      <c r="G227" s="18">
        <v>0.5</v>
      </c>
      <c r="K227" s="206"/>
    </row>
    <row r="228" spans="2:11" ht="11.25" customHeight="1" collapsed="1">
      <c r="B228" s="8">
        <f>MAX($B$2:B227)+1</f>
        <v>181</v>
      </c>
      <c r="C228" s="22" t="s">
        <v>754</v>
      </c>
      <c r="D228" s="22"/>
      <c r="E228" s="23">
        <f>+SUBTOTAL(9,E225:E227)</f>
        <v>21425546.510000005</v>
      </c>
      <c r="F228" s="23">
        <f>+SUBTOTAL(9,F225:F227)</f>
        <v>15402.892857142859</v>
      </c>
      <c r="G228" s="18">
        <v>0.5</v>
      </c>
      <c r="K228" s="206"/>
    </row>
    <row r="229" spans="2:11" ht="11.25" customHeight="1">
      <c r="B229" s="8">
        <f>MAX($B$2:B228)+1</f>
        <v>182</v>
      </c>
      <c r="C229" s="22" t="s">
        <v>1618</v>
      </c>
      <c r="D229" s="22"/>
      <c r="E229" s="23">
        <v>2664.92</v>
      </c>
      <c r="F229" s="23">
        <v>183.52285714285716</v>
      </c>
      <c r="K229" s="206"/>
    </row>
    <row r="230" spans="2:11" ht="11.25" customHeight="1">
      <c r="B230" s="8">
        <f>MAX($B$2:B229)+1</f>
        <v>183</v>
      </c>
      <c r="C230" s="22" t="s">
        <v>755</v>
      </c>
      <c r="D230" s="22"/>
      <c r="E230" s="23">
        <v>428117</v>
      </c>
      <c r="F230" s="23">
        <v>3118.9885714285715</v>
      </c>
      <c r="K230" s="206"/>
    </row>
    <row r="231" spans="2:11" ht="11.25" customHeight="1">
      <c r="B231" s="8">
        <f>MAX($B$2:B230)+1</f>
        <v>184</v>
      </c>
      <c r="C231" s="22" t="s">
        <v>756</v>
      </c>
      <c r="D231" s="22"/>
      <c r="E231" s="23">
        <v>25231.41</v>
      </c>
      <c r="F231" s="23">
        <v>661.0957142857143</v>
      </c>
      <c r="K231" s="206"/>
    </row>
    <row r="232" spans="2:11" ht="11.25" customHeight="1">
      <c r="B232" s="8">
        <f>MAX($B$2:B231)+1</f>
        <v>185</v>
      </c>
      <c r="C232" s="22" t="s">
        <v>757</v>
      </c>
      <c r="D232" s="22"/>
      <c r="E232" s="23">
        <v>19803.67</v>
      </c>
      <c r="F232" s="23">
        <v>245.73285714285717</v>
      </c>
      <c r="K232" s="206"/>
    </row>
    <row r="233" spans="2:11" ht="11.25" customHeight="1">
      <c r="B233" s="8">
        <f>MAX($B$2:B232)+1</f>
        <v>186</v>
      </c>
      <c r="C233" s="22" t="s">
        <v>2268</v>
      </c>
      <c r="D233" s="22"/>
      <c r="E233" s="23">
        <v>2168320.57</v>
      </c>
      <c r="F233" s="23">
        <v>4816.367142857142</v>
      </c>
      <c r="K233" s="206"/>
    </row>
    <row r="234" spans="2:11" ht="11.25" customHeight="1" hidden="1" outlineLevel="1">
      <c r="B234" s="8"/>
      <c r="C234" s="27" t="s">
        <v>1684</v>
      </c>
      <c r="D234" s="27"/>
      <c r="E234" s="23">
        <v>3466905.28</v>
      </c>
      <c r="F234" s="23">
        <v>0</v>
      </c>
      <c r="K234" s="206"/>
    </row>
    <row r="235" spans="2:11" ht="11.25" customHeight="1" hidden="1" outlineLevel="1">
      <c r="B235" s="8"/>
      <c r="C235" s="22" t="s">
        <v>758</v>
      </c>
      <c r="D235" s="22"/>
      <c r="E235" s="23">
        <v>634285.93</v>
      </c>
      <c r="F235" s="23">
        <v>1772.4214285714286</v>
      </c>
      <c r="K235" s="206"/>
    </row>
    <row r="236" spans="2:11" ht="11.25" customHeight="1" collapsed="1">
      <c r="B236" s="8">
        <f>MAX($B$2:B235)+1</f>
        <v>187</v>
      </c>
      <c r="C236" s="27" t="s">
        <v>758</v>
      </c>
      <c r="D236" s="27"/>
      <c r="E236" s="23">
        <f>SUBTOTAL(9,E234,E235)</f>
        <v>4101191.21</v>
      </c>
      <c r="F236" s="23">
        <f>SUBTOTAL(9,F234,F235)</f>
        <v>1772.4214285714286</v>
      </c>
      <c r="K236" s="206"/>
    </row>
    <row r="237" spans="2:11" ht="11.25" customHeight="1">
      <c r="B237" s="8">
        <f>MAX($B$2:B236)+1</f>
        <v>188</v>
      </c>
      <c r="C237" s="22" t="s">
        <v>759</v>
      </c>
      <c r="D237" s="22"/>
      <c r="E237" s="23">
        <v>463769</v>
      </c>
      <c r="F237" s="23">
        <v>427.60571428571427</v>
      </c>
      <c r="K237" s="206"/>
    </row>
    <row r="238" spans="2:11" ht="11.25" customHeight="1">
      <c r="B238" s="8">
        <f>MAX($B$2:B237)+1</f>
        <v>189</v>
      </c>
      <c r="C238" s="22" t="s">
        <v>760</v>
      </c>
      <c r="D238" s="22"/>
      <c r="E238" s="23">
        <v>2108149.7699999996</v>
      </c>
      <c r="F238" s="23">
        <v>2989.3014285714285</v>
      </c>
      <c r="K238" s="206"/>
    </row>
    <row r="239" spans="2:11" ht="11.25" customHeight="1">
      <c r="B239" s="8">
        <f>MAX($B$2:B238)+1</f>
        <v>190</v>
      </c>
      <c r="C239" s="22" t="s">
        <v>761</v>
      </c>
      <c r="D239" s="22"/>
      <c r="E239" s="23">
        <v>9080673.819999998</v>
      </c>
      <c r="F239" s="23">
        <v>33219.44571428572</v>
      </c>
      <c r="K239" s="206"/>
    </row>
    <row r="240" spans="2:11" ht="11.25" customHeight="1">
      <c r="B240" s="8">
        <f>MAX($B$2:B239)+1</f>
        <v>191</v>
      </c>
      <c r="C240" s="22" t="s">
        <v>762</v>
      </c>
      <c r="D240" s="22"/>
      <c r="E240" s="23">
        <v>267329</v>
      </c>
      <c r="F240" s="23">
        <v>492.0757142857143</v>
      </c>
      <c r="K240" s="206"/>
    </row>
    <row r="241" spans="2:11" ht="11.25" customHeight="1">
      <c r="B241" s="8">
        <f>MAX($B$2:B240)+1</f>
        <v>192</v>
      </c>
      <c r="C241" s="22" t="s">
        <v>763</v>
      </c>
      <c r="D241" s="22"/>
      <c r="E241" s="23">
        <v>108498.74</v>
      </c>
      <c r="F241" s="23">
        <v>650.1642857142858</v>
      </c>
      <c r="K241" s="206"/>
    </row>
    <row r="242" spans="2:11" ht="11.25" customHeight="1" hidden="1" outlineLevel="1">
      <c r="B242" s="8"/>
      <c r="C242" s="22" t="s">
        <v>2212</v>
      </c>
      <c r="D242" s="22"/>
      <c r="E242" s="23">
        <v>1172193.5000000002</v>
      </c>
      <c r="F242" s="23">
        <v>0</v>
      </c>
      <c r="K242" s="206"/>
    </row>
    <row r="243" spans="2:11" ht="11.25" customHeight="1" hidden="1" outlineLevel="1">
      <c r="B243" s="8"/>
      <c r="C243" s="22" t="s">
        <v>2213</v>
      </c>
      <c r="D243" s="22"/>
      <c r="E243" s="23">
        <v>3265460.11</v>
      </c>
      <c r="F243" s="23">
        <v>0</v>
      </c>
      <c r="K243" s="206"/>
    </row>
    <row r="244" spans="2:11" ht="11.25" customHeight="1" collapsed="1">
      <c r="B244" s="8">
        <f>MAX($B$2:B243)+1</f>
        <v>193</v>
      </c>
      <c r="C244" s="22" t="s">
        <v>2229</v>
      </c>
      <c r="D244" s="22"/>
      <c r="E244" s="23">
        <f>SUBTOTAL(9,E242,E243)</f>
        <v>4437653.61</v>
      </c>
      <c r="F244" s="23">
        <f>SUBTOTAL(9,F242,F243)</f>
        <v>0</v>
      </c>
      <c r="K244" s="206"/>
    </row>
    <row r="245" spans="2:11" ht="11.25" customHeight="1" hidden="1" outlineLevel="1">
      <c r="B245" s="8"/>
      <c r="C245" s="22" t="s">
        <v>2389</v>
      </c>
      <c r="D245" s="22"/>
      <c r="E245" s="23">
        <v>14503848.13</v>
      </c>
      <c r="F245" s="23">
        <v>1403.2714285714285</v>
      </c>
      <c r="K245" s="206"/>
    </row>
    <row r="246" spans="2:11" ht="11.25" customHeight="1" hidden="1" outlineLevel="1">
      <c r="B246" s="8"/>
      <c r="C246" s="22" t="s">
        <v>2390</v>
      </c>
      <c r="D246" s="22"/>
      <c r="E246" s="23">
        <v>5093439.350000001</v>
      </c>
      <c r="F246" s="23">
        <v>0</v>
      </c>
      <c r="K246" s="206"/>
    </row>
    <row r="247" spans="2:11" ht="11.25" customHeight="1" hidden="1" outlineLevel="1">
      <c r="B247" s="8"/>
      <c r="C247" s="22" t="s">
        <v>2391</v>
      </c>
      <c r="D247" s="22"/>
      <c r="E247" s="23">
        <v>35062942.019999996</v>
      </c>
      <c r="F247" s="23">
        <v>0</v>
      </c>
      <c r="K247" s="206"/>
    </row>
    <row r="248" spans="2:11" ht="11.25" customHeight="1" hidden="1" outlineLevel="1">
      <c r="B248" s="8"/>
      <c r="C248" s="22" t="s">
        <v>2392</v>
      </c>
      <c r="D248" s="22"/>
      <c r="E248" s="23">
        <v>30487866.569999997</v>
      </c>
      <c r="F248" s="23">
        <v>0</v>
      </c>
      <c r="K248" s="206"/>
    </row>
    <row r="249" spans="2:11" ht="11.25" customHeight="1" collapsed="1">
      <c r="B249" s="8">
        <f>MAX($B$2:B248)+1</f>
        <v>194</v>
      </c>
      <c r="C249" s="22" t="s">
        <v>2389</v>
      </c>
      <c r="D249" s="22"/>
      <c r="E249" s="23">
        <f>SUBTOTAL(9,E245:E248)</f>
        <v>85148096.07</v>
      </c>
      <c r="F249" s="23">
        <f>SUBTOTAL(9,F245:F248)</f>
        <v>1403.2714285714285</v>
      </c>
      <c r="K249" s="206"/>
    </row>
    <row r="250" spans="2:11" ht="11.25" customHeight="1">
      <c r="B250" s="8">
        <f>MAX($B$2:B249)+1</f>
        <v>195</v>
      </c>
      <c r="C250" s="9" t="s">
        <v>764</v>
      </c>
      <c r="D250" s="9"/>
      <c r="E250" s="14">
        <v>1162.13</v>
      </c>
      <c r="F250" s="14">
        <v>299.6985714285714</v>
      </c>
      <c r="G250" s="29"/>
      <c r="K250" s="206"/>
    </row>
    <row r="251" spans="2:11" ht="11.25" customHeight="1">
      <c r="B251" s="8">
        <f>MAX($B$2:B250)+1</f>
        <v>196</v>
      </c>
      <c r="C251" s="22" t="s">
        <v>1533</v>
      </c>
      <c r="D251" s="22"/>
      <c r="E251" s="23">
        <v>167108.213</v>
      </c>
      <c r="F251" s="23">
        <v>609.9642857142857</v>
      </c>
      <c r="K251" s="206"/>
    </row>
    <row r="252" spans="2:11" ht="11.25" customHeight="1">
      <c r="B252" s="8">
        <f>MAX($B$2:B251)+1</f>
        <v>197</v>
      </c>
      <c r="C252" s="27" t="s">
        <v>1534</v>
      </c>
      <c r="D252" s="27"/>
      <c r="E252" s="23">
        <v>76019.39</v>
      </c>
      <c r="F252" s="23">
        <v>1858.9257142857143</v>
      </c>
      <c r="K252" s="206"/>
    </row>
    <row r="253" spans="2:11" ht="11.25" customHeight="1">
      <c r="B253" s="8">
        <f>MAX($B$2:B252)+1</f>
        <v>198</v>
      </c>
      <c r="C253" s="27" t="s">
        <v>1629</v>
      </c>
      <c r="D253" s="27"/>
      <c r="E253" s="23">
        <v>148475.95</v>
      </c>
      <c r="F253" s="23">
        <v>0</v>
      </c>
      <c r="K253" s="206"/>
    </row>
    <row r="254" spans="2:11" ht="11.25" customHeight="1" hidden="1" outlineLevel="1">
      <c r="B254" s="8"/>
      <c r="C254" s="27" t="s">
        <v>1685</v>
      </c>
      <c r="D254" s="27"/>
      <c r="E254" s="23">
        <v>4232256.84</v>
      </c>
      <c r="F254" s="23">
        <v>0</v>
      </c>
      <c r="K254" s="206"/>
    </row>
    <row r="255" spans="2:11" ht="11.25" customHeight="1" hidden="1" outlineLevel="1">
      <c r="B255" s="8"/>
      <c r="C255" s="27" t="s">
        <v>765</v>
      </c>
      <c r="D255" s="27"/>
      <c r="E255" s="23">
        <v>894404.4599999998</v>
      </c>
      <c r="F255" s="23">
        <v>3290.928571428571</v>
      </c>
      <c r="K255" s="206"/>
    </row>
    <row r="256" spans="2:11" ht="11.25" customHeight="1" collapsed="1">
      <c r="B256" s="8">
        <f>MAX($B$2:B255)+1</f>
        <v>199</v>
      </c>
      <c r="C256" s="22" t="s">
        <v>765</v>
      </c>
      <c r="D256" s="22"/>
      <c r="E256" s="23">
        <f>SUBTOTAL(9,E254:E255)</f>
        <v>5126661.3</v>
      </c>
      <c r="F256" s="23">
        <f>SUBTOTAL(9,F254:F255)</f>
        <v>3290.928571428571</v>
      </c>
      <c r="K256" s="206"/>
    </row>
    <row r="257" spans="2:11" ht="11.25" customHeight="1" hidden="1" outlineLevel="1">
      <c r="B257" s="8"/>
      <c r="C257" s="27" t="s">
        <v>766</v>
      </c>
      <c r="D257" s="27"/>
      <c r="E257" s="23">
        <v>1242502.83</v>
      </c>
      <c r="F257" s="23">
        <v>6844.598571428572</v>
      </c>
      <c r="K257" s="206"/>
    </row>
    <row r="258" spans="2:11" ht="11.25" customHeight="1" hidden="1" outlineLevel="1">
      <c r="B258" s="8"/>
      <c r="C258" s="27" t="s">
        <v>1686</v>
      </c>
      <c r="D258" s="27"/>
      <c r="E258" s="23">
        <v>6316709.99</v>
      </c>
      <c r="F258" s="23">
        <v>0</v>
      </c>
      <c r="K258" s="206"/>
    </row>
    <row r="259" spans="2:11" ht="11.25" customHeight="1" collapsed="1">
      <c r="B259" s="8">
        <f>MAX($B$2:B258)+1</f>
        <v>200</v>
      </c>
      <c r="C259" s="22" t="s">
        <v>766</v>
      </c>
      <c r="D259" s="22"/>
      <c r="E259" s="23">
        <f>SUBTOTAL(9,E257:E258)</f>
        <v>7559212.82</v>
      </c>
      <c r="F259" s="23">
        <f>SUBTOTAL(9,F257:F258)</f>
        <v>6844.598571428572</v>
      </c>
      <c r="K259" s="206"/>
    </row>
    <row r="260" spans="2:11" ht="11.25" customHeight="1">
      <c r="B260" s="8">
        <f>MAX($B$2:B259)+1</f>
        <v>201</v>
      </c>
      <c r="C260" s="22" t="s">
        <v>767</v>
      </c>
      <c r="D260" s="22"/>
      <c r="E260" s="23">
        <v>2235062.25</v>
      </c>
      <c r="F260" s="23">
        <v>201032.53714285715</v>
      </c>
      <c r="K260" s="206"/>
    </row>
    <row r="261" spans="2:11" ht="11.25" customHeight="1">
      <c r="B261" s="8">
        <f>MAX($B$2:B260)+1</f>
        <v>202</v>
      </c>
      <c r="C261" s="22" t="s">
        <v>768</v>
      </c>
      <c r="D261" s="22"/>
      <c r="E261" s="23">
        <v>1665692.3630000001</v>
      </c>
      <c r="F261" s="23">
        <v>10041.302857142857</v>
      </c>
      <c r="K261" s="206"/>
    </row>
    <row r="262" spans="2:11" ht="11.25" customHeight="1">
      <c r="B262" s="8">
        <f>MAX($B$2:B261)+1</f>
        <v>203</v>
      </c>
      <c r="C262" s="22" t="s">
        <v>769</v>
      </c>
      <c r="D262" s="22"/>
      <c r="E262" s="23">
        <v>3779861.7530000005</v>
      </c>
      <c r="F262" s="23">
        <v>16197.80142857143</v>
      </c>
      <c r="K262" s="206"/>
    </row>
    <row r="263" spans="2:11" ht="11.25" customHeight="1">
      <c r="B263" s="8">
        <f>MAX($B$2:B262)+1</f>
        <v>204</v>
      </c>
      <c r="C263" s="22" t="s">
        <v>770</v>
      </c>
      <c r="D263" s="22"/>
      <c r="E263" s="23">
        <v>15442914.242999999</v>
      </c>
      <c r="F263" s="23">
        <v>22752.354285714286</v>
      </c>
      <c r="K263" s="206"/>
    </row>
    <row r="264" spans="2:11" ht="11.25" customHeight="1">
      <c r="B264" s="8">
        <f>MAX($B$2:B263)+1</f>
        <v>205</v>
      </c>
      <c r="C264" s="22" t="s">
        <v>771</v>
      </c>
      <c r="D264" s="22"/>
      <c r="E264" s="23">
        <v>324986.06</v>
      </c>
      <c r="F264" s="23">
        <v>2752.7414285714285</v>
      </c>
      <c r="K264" s="206"/>
    </row>
    <row r="265" spans="2:11" ht="11.25" customHeight="1">
      <c r="B265" s="8">
        <f>MAX($B$2:B264)+1</f>
        <v>206</v>
      </c>
      <c r="C265" s="22" t="s">
        <v>772</v>
      </c>
      <c r="D265" s="22"/>
      <c r="E265" s="23">
        <v>4818148.529999999</v>
      </c>
      <c r="F265" s="23">
        <v>3004.1771428571424</v>
      </c>
      <c r="K265" s="206"/>
    </row>
    <row r="266" spans="2:11" ht="11.25" customHeight="1">
      <c r="B266" s="8">
        <f>MAX($B$2:B265)+1</f>
        <v>207</v>
      </c>
      <c r="C266" s="22" t="s">
        <v>773</v>
      </c>
      <c r="D266" s="22"/>
      <c r="E266" s="23">
        <v>302519.28</v>
      </c>
      <c r="F266" s="23">
        <v>927.8314285714285</v>
      </c>
      <c r="K266" s="206"/>
    </row>
    <row r="267" spans="2:11" ht="11.25" customHeight="1">
      <c r="B267" s="8">
        <f>MAX($B$2:B266)+1</f>
        <v>208</v>
      </c>
      <c r="C267" s="22" t="s">
        <v>774</v>
      </c>
      <c r="D267" s="22"/>
      <c r="E267" s="23">
        <v>391745.12999999995</v>
      </c>
      <c r="F267" s="23">
        <v>7635.010000000001</v>
      </c>
      <c r="K267" s="206"/>
    </row>
    <row r="268" spans="2:11" ht="11.25" customHeight="1">
      <c r="B268" s="8">
        <f>MAX($B$2:B267)+1</f>
        <v>209</v>
      </c>
      <c r="C268" s="22" t="s">
        <v>775</v>
      </c>
      <c r="D268" s="22"/>
      <c r="E268" s="23">
        <v>2167435</v>
      </c>
      <c r="F268" s="23">
        <v>12306.302857142857</v>
      </c>
      <c r="K268" s="206"/>
    </row>
    <row r="269" spans="2:11" ht="11.25" customHeight="1">
      <c r="B269" s="8">
        <f>MAX($B$2:B268)+1</f>
        <v>210</v>
      </c>
      <c r="C269" s="22" t="s">
        <v>778</v>
      </c>
      <c r="D269" s="22"/>
      <c r="E269" s="23">
        <v>5148496</v>
      </c>
      <c r="F269" s="23">
        <v>17925.72428571429</v>
      </c>
      <c r="K269" s="206"/>
    </row>
    <row r="270" spans="2:11" ht="11.25" customHeight="1" hidden="1" outlineLevel="1">
      <c r="B270" s="8"/>
      <c r="C270" s="28" t="s">
        <v>779</v>
      </c>
      <c r="D270" s="28"/>
      <c r="E270" s="23">
        <v>21776415.98</v>
      </c>
      <c r="F270" s="23">
        <v>70438.71142857143</v>
      </c>
      <c r="K270" s="206"/>
    </row>
    <row r="271" spans="2:11" ht="11.25" customHeight="1" hidden="1" outlineLevel="1">
      <c r="B271" s="8"/>
      <c r="C271" s="28" t="s">
        <v>1688</v>
      </c>
      <c r="D271" s="28"/>
      <c r="E271" s="23">
        <v>1954071.4</v>
      </c>
      <c r="F271" s="23">
        <v>0</v>
      </c>
      <c r="K271" s="206"/>
    </row>
    <row r="272" spans="2:11" ht="11.25" customHeight="1" collapsed="1">
      <c r="B272" s="8">
        <f>MAX($B$2:B271)+1</f>
        <v>211</v>
      </c>
      <c r="C272" s="22" t="s">
        <v>779</v>
      </c>
      <c r="D272" s="22"/>
      <c r="E272" s="23">
        <f>SUBTOTAL(9,E270:E271)</f>
        <v>23730487.38</v>
      </c>
      <c r="F272" s="23">
        <f>SUBTOTAL(9,F270:F271)</f>
        <v>70438.71142857143</v>
      </c>
      <c r="K272" s="206"/>
    </row>
    <row r="273" spans="2:11" ht="11.25" customHeight="1" hidden="1" outlineLevel="1">
      <c r="B273" s="8"/>
      <c r="C273" s="28" t="s">
        <v>1687</v>
      </c>
      <c r="D273" s="28"/>
      <c r="E273" s="23">
        <v>737581</v>
      </c>
      <c r="F273" s="23">
        <v>0</v>
      </c>
      <c r="K273" s="206"/>
    </row>
    <row r="274" spans="2:11" ht="11.25" customHeight="1" hidden="1" outlineLevel="1">
      <c r="B274" s="8"/>
      <c r="C274" s="28" t="s">
        <v>780</v>
      </c>
      <c r="D274" s="28"/>
      <c r="E274" s="23">
        <v>4620138</v>
      </c>
      <c r="F274" s="23">
        <v>25993.39714285714</v>
      </c>
      <c r="K274" s="206"/>
    </row>
    <row r="275" spans="2:11" ht="11.25" customHeight="1" collapsed="1">
      <c r="B275" s="8">
        <f>MAX($B$2:B274)+1</f>
        <v>212</v>
      </c>
      <c r="C275" s="22" t="s">
        <v>780</v>
      </c>
      <c r="D275" s="22"/>
      <c r="E275" s="23">
        <f>SUBTOTAL(9,E273:E274)</f>
        <v>5357719</v>
      </c>
      <c r="F275" s="23">
        <f>SUBTOTAL(9,F273:F274)</f>
        <v>25993.39714285714</v>
      </c>
      <c r="K275" s="206"/>
    </row>
    <row r="276" spans="2:11" ht="11.25" customHeight="1">
      <c r="B276" s="8">
        <f>MAX($B$2:B275)+1</f>
        <v>213</v>
      </c>
      <c r="C276" s="22" t="s">
        <v>781</v>
      </c>
      <c r="D276" s="22"/>
      <c r="E276" s="23">
        <v>8128842.816000001</v>
      </c>
      <c r="F276" s="23">
        <v>22843.408571428572</v>
      </c>
      <c r="K276" s="206"/>
    </row>
    <row r="277" spans="2:11" ht="11.25" customHeight="1">
      <c r="B277" s="8">
        <f>MAX($B$2:B276)+1</f>
        <v>214</v>
      </c>
      <c r="C277" s="22" t="s">
        <v>782</v>
      </c>
      <c r="D277" s="22"/>
      <c r="E277" s="23">
        <v>9240347.14</v>
      </c>
      <c r="F277" s="23">
        <v>37414.96571428572</v>
      </c>
      <c r="K277" s="206"/>
    </row>
    <row r="278" spans="2:11" ht="11.25" customHeight="1">
      <c r="B278" s="8">
        <f>MAX($B$2:B277)+1</f>
        <v>215</v>
      </c>
      <c r="C278" s="22" t="s">
        <v>783</v>
      </c>
      <c r="D278" s="22"/>
      <c r="E278" s="23">
        <v>1640</v>
      </c>
      <c r="F278" s="23">
        <v>0</v>
      </c>
      <c r="K278" s="206"/>
    </row>
    <row r="279" spans="2:11" ht="11.25" customHeight="1">
      <c r="B279" s="8">
        <f>MAX($B$2:B278)+1</f>
        <v>216</v>
      </c>
      <c r="C279" s="22" t="s">
        <v>784</v>
      </c>
      <c r="D279" s="22"/>
      <c r="E279" s="23">
        <v>72714</v>
      </c>
      <c r="F279" s="23">
        <v>1472.0814285714284</v>
      </c>
      <c r="K279" s="206"/>
    </row>
    <row r="280" spans="2:11" ht="11.25" customHeight="1">
      <c r="B280" s="8">
        <f>MAX($B$2:B279)+1</f>
        <v>217</v>
      </c>
      <c r="C280" s="22" t="s">
        <v>785</v>
      </c>
      <c r="D280" s="22"/>
      <c r="E280" s="23">
        <v>756208.98</v>
      </c>
      <c r="F280" s="23">
        <v>6176.76</v>
      </c>
      <c r="K280" s="206"/>
    </row>
    <row r="281" spans="2:11" ht="11.25" customHeight="1">
      <c r="B281" s="8">
        <f>MAX($B$2:B280)+1</f>
        <v>218</v>
      </c>
      <c r="C281" s="22" t="s">
        <v>786</v>
      </c>
      <c r="D281" s="22"/>
      <c r="E281" s="23">
        <v>590109.2999999999</v>
      </c>
      <c r="F281" s="23">
        <v>6630.728571428573</v>
      </c>
      <c r="K281" s="206"/>
    </row>
    <row r="282" spans="2:11" ht="11.25" customHeight="1">
      <c r="B282" s="8">
        <f>MAX($B$2:B281)+1</f>
        <v>219</v>
      </c>
      <c r="C282" s="22" t="s">
        <v>787</v>
      </c>
      <c r="D282" s="22"/>
      <c r="E282" s="23">
        <v>1725524.7899999998</v>
      </c>
      <c r="F282" s="23">
        <v>27283.608571428573</v>
      </c>
      <c r="K282" s="206"/>
    </row>
    <row r="283" spans="2:11" ht="11.25" customHeight="1" hidden="1" outlineLevel="1">
      <c r="B283" s="8"/>
      <c r="C283" s="27" t="s">
        <v>788</v>
      </c>
      <c r="D283" s="27"/>
      <c r="E283" s="23">
        <v>1962585.09</v>
      </c>
      <c r="F283" s="23">
        <v>12876.134285714284</v>
      </c>
      <c r="K283" s="206"/>
    </row>
    <row r="284" spans="2:11" ht="11.25" customHeight="1" hidden="1" outlineLevel="1">
      <c r="B284" s="8"/>
      <c r="C284" s="27" t="s">
        <v>1689</v>
      </c>
      <c r="D284" s="27"/>
      <c r="E284" s="23">
        <v>4463966.98</v>
      </c>
      <c r="F284" s="23">
        <v>0</v>
      </c>
      <c r="K284" s="206"/>
    </row>
    <row r="285" spans="2:11" ht="11.25" customHeight="1" collapsed="1">
      <c r="B285" s="8">
        <f>MAX($B$2:B284)+1</f>
        <v>220</v>
      </c>
      <c r="C285" s="22" t="s">
        <v>788</v>
      </c>
      <c r="D285" s="22"/>
      <c r="E285" s="23">
        <f>SUBTOTAL(9,E283:E284)</f>
        <v>6426552.07</v>
      </c>
      <c r="F285" s="23">
        <f>SUBTOTAL(9,F283:F284)</f>
        <v>12876.134285714284</v>
      </c>
      <c r="K285" s="206"/>
    </row>
    <row r="286" spans="2:11" ht="11.25" customHeight="1">
      <c r="B286" s="8">
        <f>MAX($B$2:B285)+1</f>
        <v>221</v>
      </c>
      <c r="C286" s="22" t="s">
        <v>789</v>
      </c>
      <c r="D286" s="22"/>
      <c r="E286" s="23">
        <v>1417945</v>
      </c>
      <c r="F286" s="23">
        <v>19616.16714285714</v>
      </c>
      <c r="K286" s="206"/>
    </row>
    <row r="287" spans="2:11" ht="11.25" customHeight="1">
      <c r="B287" s="8">
        <f>MAX($B$2:B286)+1</f>
        <v>222</v>
      </c>
      <c r="C287" s="22" t="s">
        <v>790</v>
      </c>
      <c r="D287" s="22"/>
      <c r="E287" s="23">
        <v>1722738</v>
      </c>
      <c r="F287" s="23">
        <v>12423.431428571426</v>
      </c>
      <c r="K287" s="206"/>
    </row>
    <row r="288" spans="2:11" ht="11.25" customHeight="1">
      <c r="B288" s="8">
        <f>MAX($B$2:B287)+1</f>
        <v>223</v>
      </c>
      <c r="C288" s="22" t="s">
        <v>791</v>
      </c>
      <c r="D288" s="22"/>
      <c r="E288" s="23">
        <v>347405.22000000003</v>
      </c>
      <c r="F288" s="23">
        <v>4659.46</v>
      </c>
      <c r="K288" s="206"/>
    </row>
    <row r="289" spans="2:11" ht="11.25" customHeight="1">
      <c r="B289" s="8">
        <f>MAX($B$2:B288)+1</f>
        <v>224</v>
      </c>
      <c r="C289" s="22" t="s">
        <v>792</v>
      </c>
      <c r="D289" s="22"/>
      <c r="E289" s="23">
        <v>671742.79</v>
      </c>
      <c r="F289" s="23">
        <v>3277.0614285714287</v>
      </c>
      <c r="K289" s="206"/>
    </row>
    <row r="290" spans="2:11" ht="11.25" customHeight="1">
      <c r="B290" s="8">
        <f>MAX($B$2:B289)+1</f>
        <v>225</v>
      </c>
      <c r="C290" s="22" t="s">
        <v>793</v>
      </c>
      <c r="D290" s="22"/>
      <c r="E290" s="23">
        <v>4912890.989999999</v>
      </c>
      <c r="F290" s="23">
        <v>7362.797142857143</v>
      </c>
      <c r="K290" s="206"/>
    </row>
    <row r="291" spans="2:11" ht="11.25" customHeight="1" hidden="1" outlineLevel="1">
      <c r="B291" s="8"/>
      <c r="C291" s="28" t="s">
        <v>794</v>
      </c>
      <c r="D291" s="28"/>
      <c r="E291" s="23">
        <v>6748186</v>
      </c>
      <c r="F291" s="23">
        <v>27929.842857142852</v>
      </c>
      <c r="K291" s="206"/>
    </row>
    <row r="292" spans="2:11" ht="11.25" customHeight="1" hidden="1" outlineLevel="1">
      <c r="B292" s="8"/>
      <c r="C292" s="28" t="s">
        <v>1690</v>
      </c>
      <c r="D292" s="28"/>
      <c r="E292" s="23">
        <v>4685362.41</v>
      </c>
      <c r="F292" s="23">
        <v>0</v>
      </c>
      <c r="K292" s="206"/>
    </row>
    <row r="293" spans="2:11" ht="11.25" customHeight="1" collapsed="1">
      <c r="B293" s="8">
        <f>MAX($B$2:B292)+1</f>
        <v>226</v>
      </c>
      <c r="C293" s="22" t="s">
        <v>794</v>
      </c>
      <c r="D293" s="22"/>
      <c r="E293" s="23">
        <f>SUBTOTAL(9,E291:E292)</f>
        <v>11433548.41</v>
      </c>
      <c r="F293" s="23">
        <f>SUBTOTAL(9,F291:F292)</f>
        <v>27929.842857142852</v>
      </c>
      <c r="K293" s="206"/>
    </row>
    <row r="294" spans="2:11" ht="11.25" customHeight="1">
      <c r="B294" s="8">
        <f>MAX($B$2:B293)+1</f>
        <v>227</v>
      </c>
      <c r="C294" s="22" t="s">
        <v>795</v>
      </c>
      <c r="D294" s="22"/>
      <c r="E294" s="23">
        <v>190017</v>
      </c>
      <c r="F294" s="23">
        <v>1966.7571428571428</v>
      </c>
      <c r="K294" s="206"/>
    </row>
    <row r="295" spans="2:11" ht="11.25" customHeight="1">
      <c r="B295" s="8">
        <f>MAX($B$2:B294)+1</f>
        <v>228</v>
      </c>
      <c r="C295" s="22" t="s">
        <v>796</v>
      </c>
      <c r="D295" s="22"/>
      <c r="E295" s="23">
        <v>6927.6</v>
      </c>
      <c r="F295" s="23">
        <v>241.0171428571429</v>
      </c>
      <c r="K295" s="206"/>
    </row>
    <row r="296" spans="2:11" ht="11.25" customHeight="1">
      <c r="B296" s="8">
        <f>MAX($B$2:B295)+1</f>
        <v>229</v>
      </c>
      <c r="C296" s="22" t="s">
        <v>591</v>
      </c>
      <c r="D296" s="22"/>
      <c r="E296" s="23">
        <v>2365269.569385382</v>
      </c>
      <c r="F296" s="23">
        <v>29301.447052316453</v>
      </c>
      <c r="G296" s="18">
        <v>0.9458216202402249</v>
      </c>
      <c r="K296" s="206"/>
    </row>
    <row r="297" spans="2:11" ht="11.25" customHeight="1">
      <c r="B297" s="8">
        <f>MAX($B$2:B296)+1</f>
        <v>230</v>
      </c>
      <c r="C297" s="22" t="s">
        <v>797</v>
      </c>
      <c r="D297" s="22"/>
      <c r="E297" s="23">
        <v>17719.79</v>
      </c>
      <c r="F297" s="23">
        <v>351.9957142857143</v>
      </c>
      <c r="K297" s="206"/>
    </row>
    <row r="298" spans="2:11" ht="11.25" customHeight="1">
      <c r="B298" s="8">
        <f>MAX($B$2:B297)+1</f>
        <v>231</v>
      </c>
      <c r="C298" s="22" t="s">
        <v>798</v>
      </c>
      <c r="D298" s="22"/>
      <c r="E298" s="23">
        <v>1716557.5099999998</v>
      </c>
      <c r="F298" s="23">
        <v>18618.14857142857</v>
      </c>
      <c r="K298" s="206"/>
    </row>
    <row r="299" spans="2:11" ht="11.25" customHeight="1">
      <c r="B299" s="8">
        <f>MAX($B$2:B298)+1</f>
        <v>232</v>
      </c>
      <c r="C299" s="22" t="s">
        <v>799</v>
      </c>
      <c r="D299" s="22"/>
      <c r="E299" s="23">
        <v>398640.04</v>
      </c>
      <c r="F299" s="23">
        <v>5163.495714285715</v>
      </c>
      <c r="K299" s="206"/>
    </row>
    <row r="300" spans="2:11" ht="11.25" customHeight="1">
      <c r="B300" s="8">
        <f>MAX($B$2:B299)+1</f>
        <v>233</v>
      </c>
      <c r="C300" s="22" t="s">
        <v>800</v>
      </c>
      <c r="D300" s="22"/>
      <c r="E300" s="23">
        <v>752610.2200000001</v>
      </c>
      <c r="F300" s="23">
        <v>4547.67</v>
      </c>
      <c r="K300" s="206"/>
    </row>
    <row r="301" spans="2:11" ht="11.25" customHeight="1">
      <c r="B301" s="8">
        <f>MAX($B$2:B300)+1</f>
        <v>234</v>
      </c>
      <c r="C301" s="22" t="s">
        <v>801</v>
      </c>
      <c r="D301" s="22"/>
      <c r="E301" s="23">
        <v>1129206</v>
      </c>
      <c r="F301" s="23">
        <v>12031.701428571429</v>
      </c>
      <c r="K301" s="206"/>
    </row>
    <row r="302" spans="2:11" ht="11.25" customHeight="1">
      <c r="B302" s="8">
        <f>MAX($B$2:B301)+1</f>
        <v>235</v>
      </c>
      <c r="C302" s="22" t="s">
        <v>802</v>
      </c>
      <c r="D302" s="22"/>
      <c r="E302" s="23">
        <v>216902.023</v>
      </c>
      <c r="F302" s="23">
        <v>3825.4671428571432</v>
      </c>
      <c r="K302" s="206"/>
    </row>
    <row r="303" spans="2:11" ht="11.25" customHeight="1">
      <c r="B303" s="8">
        <f>MAX($B$2:B302)+1</f>
        <v>236</v>
      </c>
      <c r="C303" s="22" t="s">
        <v>803</v>
      </c>
      <c r="D303" s="22"/>
      <c r="E303" s="23">
        <v>2160376.87</v>
      </c>
      <c r="F303" s="23">
        <v>6573.364285714286</v>
      </c>
      <c r="K303" s="206"/>
    </row>
    <row r="304" spans="2:11" ht="11.25" customHeight="1">
      <c r="B304" s="8">
        <f>MAX($B$2:B303)+1</f>
        <v>237</v>
      </c>
      <c r="C304" s="22" t="s">
        <v>804</v>
      </c>
      <c r="D304" s="22"/>
      <c r="E304" s="23">
        <v>2352111.785220084</v>
      </c>
      <c r="F304" s="23">
        <v>7802.2226780679675</v>
      </c>
      <c r="G304" s="18">
        <v>0.8773124290434874</v>
      </c>
      <c r="K304" s="206"/>
    </row>
    <row r="305" spans="2:11" ht="11.25" customHeight="1" hidden="1" outlineLevel="1">
      <c r="B305" s="8"/>
      <c r="C305" s="22" t="s">
        <v>805</v>
      </c>
      <c r="D305" s="22"/>
      <c r="E305" s="23">
        <v>5834426.096000001</v>
      </c>
      <c r="F305" s="23">
        <v>12583.290000000003</v>
      </c>
      <c r="K305" s="206"/>
    </row>
    <row r="306" spans="2:11" ht="11.25" customHeight="1" hidden="1" outlineLevel="1">
      <c r="B306" s="8"/>
      <c r="C306" s="22" t="s">
        <v>2214</v>
      </c>
      <c r="D306" s="22"/>
      <c r="E306" s="23">
        <v>14192116.6</v>
      </c>
      <c r="F306" s="23">
        <v>0</v>
      </c>
      <c r="K306" s="206"/>
    </row>
    <row r="307" spans="2:11" ht="11.25" customHeight="1" hidden="1" outlineLevel="1">
      <c r="B307" s="8"/>
      <c r="C307" s="22" t="s">
        <v>2215</v>
      </c>
      <c r="D307" s="22"/>
      <c r="E307" s="23">
        <v>8274166.95</v>
      </c>
      <c r="F307" s="23">
        <v>0</v>
      </c>
      <c r="K307" s="206"/>
    </row>
    <row r="308" spans="2:11" ht="11.25" customHeight="1" collapsed="1">
      <c r="B308" s="8">
        <f>MAX($B$2:B307)+1</f>
        <v>238</v>
      </c>
      <c r="C308" s="22" t="s">
        <v>805</v>
      </c>
      <c r="D308" s="22"/>
      <c r="E308" s="23">
        <f>SUBTOTAL(9,E305:E307)</f>
        <v>28300709.646</v>
      </c>
      <c r="F308" s="23">
        <f>SUBTOTAL(9,F305:F307)</f>
        <v>12583.290000000003</v>
      </c>
      <c r="K308" s="206"/>
    </row>
    <row r="309" spans="2:11" ht="11.25" customHeight="1">
      <c r="B309" s="8">
        <f>MAX($B$2:B308)+1</f>
        <v>239</v>
      </c>
      <c r="C309" s="22" t="s">
        <v>806</v>
      </c>
      <c r="D309" s="22"/>
      <c r="E309" s="23">
        <v>92141</v>
      </c>
      <c r="F309" s="23">
        <v>0</v>
      </c>
      <c r="K309" s="206"/>
    </row>
    <row r="310" spans="2:11" ht="11.25" customHeight="1">
      <c r="B310" s="8">
        <f>MAX($B$2:B309)+1</f>
        <v>240</v>
      </c>
      <c r="C310" s="22" t="s">
        <v>807</v>
      </c>
      <c r="D310" s="22"/>
      <c r="E310" s="23">
        <v>7036672.319999999</v>
      </c>
      <c r="F310" s="23">
        <v>4489.527142857142</v>
      </c>
      <c r="K310" s="206"/>
    </row>
    <row r="311" spans="2:11" ht="11.25" customHeight="1">
      <c r="B311" s="8">
        <f>MAX($B$2:B310)+1</f>
        <v>241</v>
      </c>
      <c r="C311" s="22" t="s">
        <v>808</v>
      </c>
      <c r="D311" s="22"/>
      <c r="E311" s="23">
        <v>1768518</v>
      </c>
      <c r="F311" s="23">
        <v>5980.322857142857</v>
      </c>
      <c r="K311" s="206"/>
    </row>
    <row r="312" spans="2:11" ht="11.25" customHeight="1">
      <c r="B312" s="8">
        <f>MAX($B$2:B311)+1</f>
        <v>242</v>
      </c>
      <c r="C312" s="22" t="s">
        <v>809</v>
      </c>
      <c r="D312" s="22"/>
      <c r="E312" s="23">
        <v>497585</v>
      </c>
      <c r="F312" s="23">
        <v>6140.474285714286</v>
      </c>
      <c r="K312" s="206"/>
    </row>
    <row r="313" spans="2:11" ht="11.25" customHeight="1">
      <c r="B313" s="8">
        <f>MAX($B$2:B312)+1</f>
        <v>243</v>
      </c>
      <c r="C313" s="22" t="s">
        <v>810</v>
      </c>
      <c r="D313" s="22"/>
      <c r="E313" s="23">
        <v>531003</v>
      </c>
      <c r="F313" s="23">
        <v>4349.407142857142</v>
      </c>
      <c r="K313" s="206"/>
    </row>
    <row r="314" spans="2:11" ht="11.25" customHeight="1">
      <c r="B314" s="8">
        <f>MAX($B$2:B313)+1</f>
        <v>244</v>
      </c>
      <c r="C314" s="22" t="s">
        <v>811</v>
      </c>
      <c r="D314" s="22"/>
      <c r="E314" s="23">
        <v>208342</v>
      </c>
      <c r="F314" s="23">
        <v>9143.762857142858</v>
      </c>
      <c r="K314" s="206"/>
    </row>
    <row r="315" spans="2:11" ht="11.25" customHeight="1">
      <c r="B315" s="8">
        <f>MAX($B$2:B314)+1</f>
        <v>245</v>
      </c>
      <c r="C315" s="22" t="s">
        <v>812</v>
      </c>
      <c r="D315" s="22"/>
      <c r="E315" s="23">
        <v>5559274.61</v>
      </c>
      <c r="F315" s="23">
        <v>33958.50571428571</v>
      </c>
      <c r="K315" s="206"/>
    </row>
    <row r="316" spans="2:11" ht="11.25" customHeight="1">
      <c r="B316" s="8">
        <f>MAX($B$2:B315)+1</f>
        <v>246</v>
      </c>
      <c r="C316" s="22" t="s">
        <v>813</v>
      </c>
      <c r="D316" s="22"/>
      <c r="E316" s="23">
        <v>75068.773</v>
      </c>
      <c r="F316" s="23">
        <v>1302.6357142857144</v>
      </c>
      <c r="K316" s="206"/>
    </row>
    <row r="317" spans="2:11" ht="11.25" customHeight="1">
      <c r="B317" s="8">
        <f>MAX($B$2:B316)+1</f>
        <v>247</v>
      </c>
      <c r="C317" s="22" t="s">
        <v>814</v>
      </c>
      <c r="D317" s="22"/>
      <c r="E317" s="23">
        <v>8489.68</v>
      </c>
      <c r="F317" s="23">
        <v>817.7671428571429</v>
      </c>
      <c r="K317" s="206"/>
    </row>
    <row r="318" spans="2:11" ht="11.25" customHeight="1">
      <c r="B318" s="8">
        <f>MAX($B$2:B317)+1</f>
        <v>248</v>
      </c>
      <c r="C318" s="22" t="s">
        <v>815</v>
      </c>
      <c r="D318" s="22"/>
      <c r="E318" s="23">
        <v>221415.4</v>
      </c>
      <c r="F318" s="23">
        <v>2860.8114285714287</v>
      </c>
      <c r="K318" s="206"/>
    </row>
    <row r="319" spans="2:11" ht="11.25" customHeight="1">
      <c r="B319" s="8">
        <f>MAX($B$2:B318)+1</f>
        <v>249</v>
      </c>
      <c r="C319" s="22" t="s">
        <v>816</v>
      </c>
      <c r="D319" s="22"/>
      <c r="E319" s="23">
        <v>843</v>
      </c>
      <c r="F319" s="23">
        <v>0</v>
      </c>
      <c r="K319" s="206"/>
    </row>
    <row r="320" spans="2:11" ht="11.25" customHeight="1">
      <c r="B320" s="8">
        <f>MAX($B$2:B319)+1</f>
        <v>250</v>
      </c>
      <c r="C320" s="22" t="s">
        <v>817</v>
      </c>
      <c r="D320" s="22"/>
      <c r="E320" s="23">
        <v>843</v>
      </c>
      <c r="F320" s="23">
        <v>0</v>
      </c>
      <c r="K320" s="206"/>
    </row>
    <row r="321" spans="2:11" ht="11.25" customHeight="1">
      <c r="B321" s="8">
        <f>MAX($B$2:B320)+1</f>
        <v>251</v>
      </c>
      <c r="C321" s="27" t="s">
        <v>818</v>
      </c>
      <c r="D321" s="27"/>
      <c r="E321" s="23">
        <v>1683694</v>
      </c>
      <c r="F321" s="23">
        <v>0</v>
      </c>
      <c r="K321" s="206"/>
    </row>
    <row r="322" spans="2:11" ht="11.25" customHeight="1">
      <c r="B322" s="8">
        <f>MAX($B$2:B321)+1</f>
        <v>252</v>
      </c>
      <c r="C322" s="27" t="s">
        <v>1628</v>
      </c>
      <c r="D322" s="27"/>
      <c r="E322" s="23">
        <v>2465768.78</v>
      </c>
      <c r="F322" s="23">
        <v>4422.342857142858</v>
      </c>
      <c r="K322" s="206"/>
    </row>
    <row r="323" spans="2:11" ht="11.25" customHeight="1">
      <c r="B323" s="8">
        <f>MAX($B$2:B322)+1</f>
        <v>253</v>
      </c>
      <c r="C323" s="22" t="s">
        <v>819</v>
      </c>
      <c r="D323" s="22"/>
      <c r="E323" s="23">
        <v>4352081.179999999</v>
      </c>
      <c r="F323" s="23">
        <v>25547.690000000002</v>
      </c>
      <c r="K323" s="206"/>
    </row>
    <row r="324" spans="2:11" ht="11.25" customHeight="1">
      <c r="B324" s="8">
        <f>MAX($B$2:B323)+1</f>
        <v>254</v>
      </c>
      <c r="C324" s="22" t="s">
        <v>820</v>
      </c>
      <c r="D324" s="22"/>
      <c r="E324" s="23">
        <v>27438</v>
      </c>
      <c r="F324" s="23">
        <v>94.64428571428572</v>
      </c>
      <c r="K324" s="206"/>
    </row>
    <row r="325" spans="2:11" ht="11.25" customHeight="1" hidden="1" outlineLevel="1">
      <c r="B325" s="8"/>
      <c r="C325" s="27" t="s">
        <v>821</v>
      </c>
      <c r="D325" s="27"/>
      <c r="E325" s="23">
        <v>97538.21</v>
      </c>
      <c r="F325" s="23">
        <v>59467.565714285716</v>
      </c>
      <c r="K325" s="206"/>
    </row>
    <row r="326" spans="2:11" ht="11.25" customHeight="1" hidden="1" outlineLevel="1">
      <c r="B326" s="8"/>
      <c r="C326" s="27" t="s">
        <v>2011</v>
      </c>
      <c r="D326" s="27"/>
      <c r="E326" s="23">
        <v>396988.17000000004</v>
      </c>
      <c r="F326" s="23">
        <v>0</v>
      </c>
      <c r="K326" s="206"/>
    </row>
    <row r="327" spans="2:11" ht="11.25" customHeight="1" collapsed="1">
      <c r="B327" s="8">
        <f>MAX($B$2:B326)+1</f>
        <v>255</v>
      </c>
      <c r="C327" s="22" t="s">
        <v>821</v>
      </c>
      <c r="D327" s="22"/>
      <c r="E327" s="23">
        <f>SUBTOTAL(9,E325:E326)</f>
        <v>494526.38000000006</v>
      </c>
      <c r="F327" s="23">
        <f>SUBTOTAL(9,F325:F326)</f>
        <v>59467.565714285716</v>
      </c>
      <c r="K327" s="206"/>
    </row>
    <row r="328" spans="2:11" ht="11.25" customHeight="1">
      <c r="B328" s="8">
        <f>MAX($B$2:B327)+1</f>
        <v>256</v>
      </c>
      <c r="C328" s="22" t="s">
        <v>822</v>
      </c>
      <c r="D328" s="22"/>
      <c r="E328" s="23">
        <v>139.41</v>
      </c>
      <c r="F328" s="23">
        <v>0</v>
      </c>
      <c r="K328" s="206"/>
    </row>
    <row r="329" spans="2:11" ht="11.25" customHeight="1">
      <c r="B329" s="8">
        <f>MAX($B$2:B328)+1</f>
        <v>257</v>
      </c>
      <c r="C329" s="22" t="s">
        <v>823</v>
      </c>
      <c r="D329" s="22"/>
      <c r="E329" s="23">
        <v>205764</v>
      </c>
      <c r="F329" s="23">
        <v>2709.8485714285716</v>
      </c>
      <c r="K329" s="206"/>
    </row>
    <row r="330" spans="2:11" ht="11.25" customHeight="1">
      <c r="B330" s="8">
        <f>MAX($B$2:B329)+1</f>
        <v>258</v>
      </c>
      <c r="C330" s="22" t="s">
        <v>824</v>
      </c>
      <c r="D330" s="22"/>
      <c r="E330" s="23">
        <v>22142914.83</v>
      </c>
      <c r="F330" s="23">
        <v>50547.30142857142</v>
      </c>
      <c r="K330" s="206"/>
    </row>
    <row r="331" spans="2:11" ht="11.25" customHeight="1">
      <c r="B331" s="8">
        <f>MAX($B$2:B330)+1</f>
        <v>259</v>
      </c>
      <c r="C331" s="22" t="s">
        <v>2393</v>
      </c>
      <c r="D331" s="22"/>
      <c r="E331" s="23">
        <v>345447.79000000004</v>
      </c>
      <c r="F331" s="23">
        <v>937.1142857142856</v>
      </c>
      <c r="K331" s="206"/>
    </row>
    <row r="332" spans="2:11" ht="11.25" customHeight="1">
      <c r="B332" s="8">
        <f>MAX($B$2:B331)+1</f>
        <v>260</v>
      </c>
      <c r="C332" s="22" t="s">
        <v>2394</v>
      </c>
      <c r="D332" s="22"/>
      <c r="E332" s="23">
        <v>473222.18</v>
      </c>
      <c r="F332" s="23">
        <v>0</v>
      </c>
      <c r="K332" s="206"/>
    </row>
    <row r="333" spans="2:11" ht="11.25" customHeight="1">
      <c r="B333" s="8">
        <f>MAX($B$2:B332)+1</f>
        <v>261</v>
      </c>
      <c r="C333" s="22" t="s">
        <v>2393</v>
      </c>
      <c r="D333" s="22"/>
      <c r="E333" s="23">
        <f>SUBTOTAL(9,E331:E332)</f>
        <v>818669.97</v>
      </c>
      <c r="F333" s="23">
        <f>SUBTOTAL(9,F331:F332)</f>
        <v>937.1142857142856</v>
      </c>
      <c r="K333" s="206"/>
    </row>
    <row r="334" spans="2:11" ht="11.25" customHeight="1">
      <c r="B334" s="8">
        <f>MAX($B$2:B333)+1</f>
        <v>262</v>
      </c>
      <c r="C334" s="22" t="s">
        <v>825</v>
      </c>
      <c r="D334" s="22"/>
      <c r="E334" s="23">
        <v>5127081</v>
      </c>
      <c r="F334" s="23">
        <v>4208.017142857143</v>
      </c>
      <c r="K334" s="206"/>
    </row>
    <row r="335" spans="2:11" ht="11.25" customHeight="1">
      <c r="B335" s="8">
        <f>MAX($B$2:B334)+1</f>
        <v>263</v>
      </c>
      <c r="C335" s="22" t="s">
        <v>826</v>
      </c>
      <c r="D335" s="22"/>
      <c r="E335" s="23">
        <v>13684</v>
      </c>
      <c r="F335" s="23">
        <v>5827.934285714286</v>
      </c>
      <c r="K335" s="206"/>
    </row>
    <row r="336" spans="2:11" ht="11.25" customHeight="1">
      <c r="B336" s="8">
        <f>MAX($B$2:B335)+1</f>
        <v>264</v>
      </c>
      <c r="C336" s="22" t="s">
        <v>827</v>
      </c>
      <c r="D336" s="22"/>
      <c r="E336" s="23">
        <v>13691</v>
      </c>
      <c r="F336" s="23">
        <v>3544.25</v>
      </c>
      <c r="K336" s="206"/>
    </row>
    <row r="337" spans="2:11" ht="11.25" customHeight="1" hidden="1" outlineLevel="1">
      <c r="B337" s="8"/>
      <c r="C337" s="28" t="s">
        <v>1692</v>
      </c>
      <c r="D337" s="28"/>
      <c r="E337" s="23">
        <v>5594551.990000001</v>
      </c>
      <c r="F337" s="23">
        <v>15393.13142857143</v>
      </c>
      <c r="K337" s="206"/>
    </row>
    <row r="338" spans="2:11" ht="11.25" customHeight="1" hidden="1" outlineLevel="1">
      <c r="B338" s="8"/>
      <c r="C338" s="28" t="s">
        <v>1691</v>
      </c>
      <c r="D338" s="28"/>
      <c r="E338" s="23">
        <v>5628393.02</v>
      </c>
      <c r="F338" s="23">
        <v>28545.94857142857</v>
      </c>
      <c r="K338" s="206"/>
    </row>
    <row r="339" spans="2:11" ht="11.25" customHeight="1" collapsed="1">
      <c r="B339" s="8">
        <f>MAX($B$2:B338)+1</f>
        <v>265</v>
      </c>
      <c r="C339" s="22" t="s">
        <v>1659</v>
      </c>
      <c r="D339" s="22"/>
      <c r="E339" s="23">
        <f>SUBTOTAL(9,E337:E338)</f>
        <v>11222945.010000002</v>
      </c>
      <c r="F339" s="23">
        <f>SUBTOTAL(9,F337:F338)</f>
        <v>43939.08</v>
      </c>
      <c r="K339" s="206"/>
    </row>
    <row r="340" spans="2:11" ht="11.25" customHeight="1">
      <c r="B340" s="8">
        <f>MAX($B$2:B339)+1</f>
        <v>266</v>
      </c>
      <c r="C340" s="22" t="s">
        <v>828</v>
      </c>
      <c r="D340" s="22"/>
      <c r="E340" s="23">
        <v>4938957.39</v>
      </c>
      <c r="F340" s="23">
        <v>18597.651428571426</v>
      </c>
      <c r="K340" s="206"/>
    </row>
    <row r="341" spans="2:11" ht="11.25" customHeight="1">
      <c r="B341" s="8">
        <f>MAX($B$2:B340)+1</f>
        <v>267</v>
      </c>
      <c r="C341" s="22" t="s">
        <v>829</v>
      </c>
      <c r="D341" s="22"/>
      <c r="E341" s="23">
        <v>1898624.0499999998</v>
      </c>
      <c r="F341" s="23">
        <v>3602.772857142857</v>
      </c>
      <c r="K341" s="206"/>
    </row>
    <row r="342" spans="2:11" ht="11.25" customHeight="1">
      <c r="B342" s="8">
        <f>MAX($B$2:B341)+1</f>
        <v>268</v>
      </c>
      <c r="C342" s="22" t="s">
        <v>830</v>
      </c>
      <c r="D342" s="22"/>
      <c r="E342" s="23">
        <v>4566734.56</v>
      </c>
      <c r="F342" s="23">
        <v>20378.137142857147</v>
      </c>
      <c r="K342" s="206"/>
    </row>
    <row r="343" spans="2:11" ht="11.25" customHeight="1">
      <c r="B343" s="8">
        <f>MAX($B$2:B342)+1</f>
        <v>269</v>
      </c>
      <c r="C343" s="22" t="s">
        <v>831</v>
      </c>
      <c r="D343" s="22"/>
      <c r="E343" s="23">
        <v>415578.11</v>
      </c>
      <c r="F343" s="23">
        <v>1138.1857142857143</v>
      </c>
      <c r="K343" s="206"/>
    </row>
    <row r="344" spans="2:11" ht="11.25" customHeight="1">
      <c r="B344" s="8">
        <f>MAX($B$2:B343)+1</f>
        <v>270</v>
      </c>
      <c r="C344" s="22" t="s">
        <v>832</v>
      </c>
      <c r="D344" s="22"/>
      <c r="E344" s="23">
        <v>3965074.6700000004</v>
      </c>
      <c r="F344" s="23">
        <v>14067.174285714285</v>
      </c>
      <c r="K344" s="206"/>
    </row>
    <row r="345" spans="2:11" ht="11.25" customHeight="1">
      <c r="B345" s="8">
        <f>MAX($B$2:B344)+1</f>
        <v>271</v>
      </c>
      <c r="C345" s="22" t="s">
        <v>833</v>
      </c>
      <c r="D345" s="22"/>
      <c r="E345" s="23">
        <v>1724238.0899999999</v>
      </c>
      <c r="F345" s="23">
        <v>8589.462857142857</v>
      </c>
      <c r="K345" s="206"/>
    </row>
    <row r="346" spans="2:11" ht="11.25" customHeight="1">
      <c r="B346" s="8">
        <f>MAX($B$2:B345)+1</f>
        <v>272</v>
      </c>
      <c r="C346" s="22" t="s">
        <v>834</v>
      </c>
      <c r="D346" s="22"/>
      <c r="E346" s="23">
        <v>164905.17</v>
      </c>
      <c r="F346" s="23">
        <v>1862.4657142857143</v>
      </c>
      <c r="K346" s="206"/>
    </row>
    <row r="347" spans="2:11" ht="11.25" customHeight="1">
      <c r="B347" s="8">
        <f>MAX($B$2:B346)+1</f>
        <v>273</v>
      </c>
      <c r="C347" s="22" t="s">
        <v>835</v>
      </c>
      <c r="D347" s="22"/>
      <c r="E347" s="23">
        <v>122059.23000000001</v>
      </c>
      <c r="F347" s="23">
        <v>3944.1728571428566</v>
      </c>
      <c r="K347" s="206"/>
    </row>
    <row r="348" spans="2:11" ht="11.25" customHeight="1">
      <c r="B348" s="8">
        <f>MAX($B$2:B347)+1</f>
        <v>274</v>
      </c>
      <c r="C348" s="22" t="s">
        <v>836</v>
      </c>
      <c r="D348" s="22"/>
      <c r="E348" s="23">
        <v>1878900.8530000001</v>
      </c>
      <c r="F348" s="23">
        <v>9111.374285714284</v>
      </c>
      <c r="K348" s="206"/>
    </row>
    <row r="349" spans="2:11" ht="11.25" customHeight="1">
      <c r="B349" s="8">
        <f>MAX($B$2:B348)+1</f>
        <v>275</v>
      </c>
      <c r="C349" s="22" t="s">
        <v>837</v>
      </c>
      <c r="D349" s="22"/>
      <c r="E349" s="23">
        <v>1529338.26</v>
      </c>
      <c r="F349" s="23">
        <v>15195.254285714285</v>
      </c>
      <c r="K349" s="206"/>
    </row>
    <row r="350" spans="2:11" ht="11.25" customHeight="1">
      <c r="B350" s="8">
        <f>MAX($B$2:B349)+1</f>
        <v>276</v>
      </c>
      <c r="C350" s="22" t="s">
        <v>838</v>
      </c>
      <c r="D350" s="22"/>
      <c r="E350" s="23">
        <v>2210238.18</v>
      </c>
      <c r="F350" s="23">
        <v>29966.562857142853</v>
      </c>
      <c r="K350" s="206"/>
    </row>
    <row r="351" spans="2:11" ht="11.25" customHeight="1">
      <c r="B351" s="8">
        <f>MAX($B$2:B350)+1</f>
        <v>277</v>
      </c>
      <c r="C351" s="22" t="s">
        <v>839</v>
      </c>
      <c r="D351" s="22"/>
      <c r="E351" s="23">
        <v>2199172.003</v>
      </c>
      <c r="F351" s="23">
        <v>8939.017142857143</v>
      </c>
      <c r="K351" s="206"/>
    </row>
    <row r="352" spans="2:11" ht="11.25" customHeight="1">
      <c r="B352" s="8">
        <f>MAX($B$2:B351)+1</f>
        <v>278</v>
      </c>
      <c r="C352" s="22" t="s">
        <v>840</v>
      </c>
      <c r="D352" s="22"/>
      <c r="E352" s="23">
        <v>6893302.4399999995</v>
      </c>
      <c r="F352" s="23">
        <v>37444.531428571434</v>
      </c>
      <c r="K352" s="206"/>
    </row>
    <row r="353" spans="2:11" ht="11.25" customHeight="1">
      <c r="B353" s="8">
        <f>MAX($B$2:B352)+1</f>
        <v>279</v>
      </c>
      <c r="C353" s="22" t="s">
        <v>841</v>
      </c>
      <c r="D353" s="22"/>
      <c r="E353" s="23">
        <v>1929609</v>
      </c>
      <c r="F353" s="23">
        <v>1308.8314285714284</v>
      </c>
      <c r="K353" s="206"/>
    </row>
    <row r="354" spans="2:11" ht="11.25" customHeight="1">
      <c r="B354" s="8">
        <f>MAX($B$2:B353)+1</f>
        <v>280</v>
      </c>
      <c r="C354" s="22" t="s">
        <v>842</v>
      </c>
      <c r="D354" s="22"/>
      <c r="E354" s="23">
        <v>4794685.34</v>
      </c>
      <c r="F354" s="23">
        <v>0</v>
      </c>
      <c r="K354" s="206"/>
    </row>
    <row r="355" spans="2:11" ht="11.25" customHeight="1">
      <c r="B355" s="8">
        <f>MAX($B$2:B354)+1</f>
        <v>281</v>
      </c>
      <c r="C355" s="22" t="s">
        <v>843</v>
      </c>
      <c r="D355" s="22"/>
      <c r="E355" s="23">
        <v>13833755.46</v>
      </c>
      <c r="F355" s="23">
        <v>849.582857142857</v>
      </c>
      <c r="K355" s="206"/>
    </row>
    <row r="356" spans="2:11" ht="11.25" customHeight="1">
      <c r="B356" s="8">
        <f>MAX($B$2:B355)+1</f>
        <v>282</v>
      </c>
      <c r="C356" s="22" t="s">
        <v>844</v>
      </c>
      <c r="D356" s="22"/>
      <c r="E356" s="23">
        <v>290501.08999999997</v>
      </c>
      <c r="F356" s="23">
        <v>129.95428571428573</v>
      </c>
      <c r="K356" s="206"/>
    </row>
    <row r="357" spans="2:11" ht="11.25" customHeight="1">
      <c r="B357" s="8">
        <f>MAX($B$2:B356)+1</f>
        <v>283</v>
      </c>
      <c r="C357" s="22" t="s">
        <v>845</v>
      </c>
      <c r="D357" s="22"/>
      <c r="E357" s="23">
        <v>3257393</v>
      </c>
      <c r="F357" s="23">
        <v>15908.06857142857</v>
      </c>
      <c r="K357" s="206"/>
    </row>
    <row r="358" spans="2:11" ht="11.25" customHeight="1">
      <c r="B358" s="8">
        <f>MAX($B$2:B357)+1</f>
        <v>284</v>
      </c>
      <c r="C358" s="22" t="s">
        <v>846</v>
      </c>
      <c r="D358" s="22"/>
      <c r="E358" s="23">
        <v>23009</v>
      </c>
      <c r="F358" s="23">
        <v>179.33285714285716</v>
      </c>
      <c r="K358" s="206"/>
    </row>
    <row r="359" spans="2:11" ht="11.25" customHeight="1" hidden="1" outlineLevel="1">
      <c r="B359" s="8"/>
      <c r="C359" s="22" t="s">
        <v>847</v>
      </c>
      <c r="D359" s="22"/>
      <c r="E359" s="23">
        <v>1677797.77</v>
      </c>
      <c r="F359" s="23">
        <v>7074.044285714286</v>
      </c>
      <c r="K359" s="206"/>
    </row>
    <row r="360" spans="2:11" ht="11.25" customHeight="1" hidden="1" outlineLevel="1">
      <c r="B360" s="8"/>
      <c r="C360" s="22" t="s">
        <v>2397</v>
      </c>
      <c r="D360" s="22"/>
      <c r="E360" s="23">
        <v>11802263.259999998</v>
      </c>
      <c r="F360" s="23">
        <v>22847.84857142857</v>
      </c>
      <c r="K360" s="206"/>
    </row>
    <row r="361" spans="2:11" ht="11.25" customHeight="1" hidden="1" outlineLevel="1">
      <c r="B361" s="8"/>
      <c r="C361" s="22" t="s">
        <v>2395</v>
      </c>
      <c r="D361" s="22"/>
      <c r="E361" s="23">
        <v>6922414.2</v>
      </c>
      <c r="F361" s="23">
        <v>0</v>
      </c>
      <c r="K361" s="206"/>
    </row>
    <row r="362" spans="2:11" ht="11.25" customHeight="1" hidden="1" outlineLevel="1">
      <c r="B362" s="8"/>
      <c r="C362" s="22" t="s">
        <v>2396</v>
      </c>
      <c r="D362" s="22"/>
      <c r="E362" s="23">
        <v>17295167.130000003</v>
      </c>
      <c r="F362" s="23">
        <v>0</v>
      </c>
      <c r="K362" s="206"/>
    </row>
    <row r="363" spans="2:11" ht="11.25" customHeight="1" collapsed="1">
      <c r="B363" s="8">
        <f>MAX($B$2:B362)+1</f>
        <v>285</v>
      </c>
      <c r="C363" s="22" t="s">
        <v>2397</v>
      </c>
      <c r="D363" s="22"/>
      <c r="E363" s="23">
        <f>SUBTOTAL(9,E360:E362)</f>
        <v>36019844.59</v>
      </c>
      <c r="F363" s="23">
        <f>SUBTOTAL(9,F360:F362)</f>
        <v>22847.84857142857</v>
      </c>
      <c r="K363" s="206"/>
    </row>
    <row r="364" spans="2:11" ht="11.25" customHeight="1">
      <c r="B364" s="8">
        <f>MAX($B$2:B363)+1</f>
        <v>286</v>
      </c>
      <c r="C364" s="22" t="s">
        <v>848</v>
      </c>
      <c r="D364" s="22"/>
      <c r="E364" s="23">
        <v>276038.88</v>
      </c>
      <c r="F364" s="23">
        <v>3782.2599999999998</v>
      </c>
      <c r="K364" s="206"/>
    </row>
    <row r="365" spans="2:11" ht="11.25" customHeight="1">
      <c r="B365" s="8">
        <f>MAX($B$2:B364)+1</f>
        <v>287</v>
      </c>
      <c r="C365" s="22" t="s">
        <v>1619</v>
      </c>
      <c r="D365" s="22"/>
      <c r="E365" s="23">
        <v>324134.71</v>
      </c>
      <c r="F365" s="23">
        <v>5836.215714285715</v>
      </c>
      <c r="K365" s="206"/>
    </row>
    <row r="366" spans="2:11" ht="11.25" customHeight="1">
      <c r="B366" s="8">
        <f>MAX($B$2:B365)+1</f>
        <v>288</v>
      </c>
      <c r="C366" s="22" t="s">
        <v>849</v>
      </c>
      <c r="D366" s="22"/>
      <c r="E366" s="23">
        <v>1733993.1630000002</v>
      </c>
      <c r="F366" s="23">
        <v>6110.471428571429</v>
      </c>
      <c r="K366" s="206"/>
    </row>
    <row r="367" spans="2:11" ht="11.25" customHeight="1">
      <c r="B367" s="8">
        <f>MAX($B$2:B366)+1</f>
        <v>289</v>
      </c>
      <c r="C367" s="22" t="s">
        <v>850</v>
      </c>
      <c r="D367" s="22"/>
      <c r="E367" s="23">
        <v>2321835.9499999997</v>
      </c>
      <c r="F367" s="23">
        <v>10836.605714285715</v>
      </c>
      <c r="K367" s="206"/>
    </row>
    <row r="368" spans="2:11" ht="11.25" customHeight="1">
      <c r="B368" s="8">
        <f>MAX($B$2:B367)+1</f>
        <v>290</v>
      </c>
      <c r="C368" s="22" t="s">
        <v>851</v>
      </c>
      <c r="D368" s="22"/>
      <c r="E368" s="23">
        <v>305076.75999999995</v>
      </c>
      <c r="F368" s="23">
        <v>1246.1499999999999</v>
      </c>
      <c r="K368" s="206"/>
    </row>
    <row r="369" spans="2:11" ht="11.25" customHeight="1">
      <c r="B369" s="8">
        <f>MAX($B$2:B368)+1</f>
        <v>291</v>
      </c>
      <c r="C369" s="22" t="s">
        <v>852</v>
      </c>
      <c r="D369" s="22"/>
      <c r="E369" s="23">
        <v>1347948.91</v>
      </c>
      <c r="F369" s="23">
        <v>1735.1185714285714</v>
      </c>
      <c r="K369" s="206"/>
    </row>
    <row r="370" spans="2:11" ht="11.25" customHeight="1">
      <c r="B370" s="8">
        <f>MAX($B$2:B369)+1</f>
        <v>292</v>
      </c>
      <c r="C370" s="22" t="s">
        <v>853</v>
      </c>
      <c r="D370" s="22"/>
      <c r="E370" s="23">
        <v>6551740.233</v>
      </c>
      <c r="F370" s="23">
        <v>10213.59</v>
      </c>
      <c r="K370" s="206"/>
    </row>
    <row r="371" spans="2:11" ht="11.25" customHeight="1">
      <c r="B371" s="8">
        <f>MAX($B$2:B370)+1</f>
        <v>293</v>
      </c>
      <c r="C371" s="22" t="s">
        <v>854</v>
      </c>
      <c r="D371" s="22"/>
      <c r="E371" s="23">
        <v>592229.37</v>
      </c>
      <c r="F371" s="23">
        <v>556.5742857142858</v>
      </c>
      <c r="K371" s="206"/>
    </row>
    <row r="372" spans="2:11" ht="11.25" customHeight="1">
      <c r="B372" s="8">
        <f>MAX($B$2:B371)+1</f>
        <v>294</v>
      </c>
      <c r="C372" s="22" t="s">
        <v>855</v>
      </c>
      <c r="D372" s="22"/>
      <c r="E372" s="23">
        <v>5184668.243</v>
      </c>
      <c r="F372" s="23">
        <v>16985.465714285714</v>
      </c>
      <c r="K372" s="206"/>
    </row>
    <row r="373" spans="2:11" ht="11.25" customHeight="1">
      <c r="B373" s="8">
        <f>MAX($B$2:B372)+1</f>
        <v>295</v>
      </c>
      <c r="C373" s="22" t="s">
        <v>856</v>
      </c>
      <c r="D373" s="22"/>
      <c r="E373" s="23">
        <v>86218545</v>
      </c>
      <c r="F373" s="23">
        <v>120567.54857142856</v>
      </c>
      <c r="K373" s="206"/>
    </row>
    <row r="374" spans="2:11" ht="11.25" customHeight="1">
      <c r="B374" s="8">
        <f>MAX($B$2:B373)+1</f>
        <v>296</v>
      </c>
      <c r="C374" s="22" t="s">
        <v>857</v>
      </c>
      <c r="D374" s="22"/>
      <c r="E374" s="23">
        <v>86218545</v>
      </c>
      <c r="F374" s="23">
        <v>89280.52571428572</v>
      </c>
      <c r="K374" s="206"/>
    </row>
    <row r="375" spans="2:11" ht="11.25" customHeight="1">
      <c r="B375" s="8">
        <f>MAX($B$2:B374)+1</f>
        <v>297</v>
      </c>
      <c r="C375" s="22" t="s">
        <v>858</v>
      </c>
      <c r="D375" s="22"/>
      <c r="E375" s="23">
        <v>716</v>
      </c>
      <c r="F375" s="23">
        <v>197.20857142857145</v>
      </c>
      <c r="K375" s="206"/>
    </row>
    <row r="376" spans="2:11" ht="11.25" customHeight="1">
      <c r="B376" s="8">
        <f>MAX($B$2:B375)+1</f>
        <v>298</v>
      </c>
      <c r="C376" s="22" t="s">
        <v>859</v>
      </c>
      <c r="D376" s="22"/>
      <c r="E376" s="23">
        <v>11345515.842999998</v>
      </c>
      <c r="F376" s="23">
        <v>53959.99714285715</v>
      </c>
      <c r="K376" s="206"/>
    </row>
    <row r="377" spans="2:11" ht="11.25" customHeight="1" hidden="1" outlineLevel="1">
      <c r="B377" s="8"/>
      <c r="C377" s="27" t="s">
        <v>860</v>
      </c>
      <c r="D377" s="22"/>
      <c r="E377" s="23">
        <v>3596021.0099999993</v>
      </c>
      <c r="F377" s="23">
        <v>39954.351428571434</v>
      </c>
      <c r="K377" s="206"/>
    </row>
    <row r="378" spans="2:11" ht="11.25" customHeight="1" hidden="1" outlineLevel="1">
      <c r="B378" s="8"/>
      <c r="C378" s="27" t="s">
        <v>2216</v>
      </c>
      <c r="D378" s="22"/>
      <c r="E378" s="23">
        <v>77096.35</v>
      </c>
      <c r="F378" s="23">
        <v>0</v>
      </c>
      <c r="K378" s="206"/>
    </row>
    <row r="379" spans="2:11" ht="11.25" customHeight="1" hidden="1" outlineLevel="1">
      <c r="B379" s="8"/>
      <c r="C379" s="27" t="s">
        <v>2217</v>
      </c>
      <c r="D379" s="22"/>
      <c r="E379" s="23">
        <v>8973004.38</v>
      </c>
      <c r="F379" s="23">
        <v>0</v>
      </c>
      <c r="K379" s="206"/>
    </row>
    <row r="380" spans="2:11" ht="11.25" customHeight="1" hidden="1" outlineLevel="1">
      <c r="B380" s="8"/>
      <c r="C380" s="27" t="s">
        <v>2218</v>
      </c>
      <c r="D380" s="22"/>
      <c r="E380" s="23">
        <v>3342129.53</v>
      </c>
      <c r="F380" s="23">
        <v>0</v>
      </c>
      <c r="K380" s="206"/>
    </row>
    <row r="381" spans="2:11" ht="11.25" customHeight="1" collapsed="1">
      <c r="B381" s="8">
        <f>MAX($B$2:B380)+1</f>
        <v>299</v>
      </c>
      <c r="C381" s="22" t="s">
        <v>860</v>
      </c>
      <c r="D381" s="22"/>
      <c r="E381" s="23">
        <f>SUBTOTAL(9,E377:E380)</f>
        <v>15988251.27</v>
      </c>
      <c r="F381" s="23">
        <f>SUBTOTAL(9,F377:F380)</f>
        <v>39954.351428571434</v>
      </c>
      <c r="K381" s="206"/>
    </row>
    <row r="382" spans="2:11" ht="11.25" customHeight="1">
      <c r="B382" s="8">
        <f>MAX($B$2:B381)+1</f>
        <v>300</v>
      </c>
      <c r="C382" s="22" t="s">
        <v>861</v>
      </c>
      <c r="D382" s="22"/>
      <c r="E382" s="23">
        <v>4269127.49</v>
      </c>
      <c r="F382" s="23">
        <v>20936.280000000002</v>
      </c>
      <c r="K382" s="206"/>
    </row>
    <row r="383" spans="2:11" ht="11.25" customHeight="1">
      <c r="B383" s="8">
        <f>MAX($B$2:B382)+1</f>
        <v>301</v>
      </c>
      <c r="C383" s="22" t="s">
        <v>862</v>
      </c>
      <c r="D383" s="22"/>
      <c r="E383" s="23">
        <v>104017288.47999999</v>
      </c>
      <c r="F383" s="23">
        <v>18899.867142857143</v>
      </c>
      <c r="K383" s="206"/>
    </row>
    <row r="384" spans="2:11" ht="11.25" customHeight="1">
      <c r="B384" s="8">
        <f>MAX($B$2:B383)+1</f>
        <v>302</v>
      </c>
      <c r="C384" s="22" t="s">
        <v>863</v>
      </c>
      <c r="D384" s="22"/>
      <c r="E384" s="23">
        <v>1852796.65</v>
      </c>
      <c r="F384" s="23">
        <v>10373.335714285715</v>
      </c>
      <c r="K384" s="207"/>
    </row>
    <row r="385" spans="2:11" ht="11.25" customHeight="1">
      <c r="B385" s="8">
        <f>MAX($B$2:B384)+1</f>
        <v>303</v>
      </c>
      <c r="C385" s="22" t="s">
        <v>864</v>
      </c>
      <c r="D385" s="22"/>
      <c r="E385" s="23">
        <v>2372939.84</v>
      </c>
      <c r="F385" s="23">
        <v>12743.667142857143</v>
      </c>
      <c r="K385" s="206"/>
    </row>
    <row r="386" spans="2:11" ht="11.25" customHeight="1">
      <c r="B386" s="8">
        <f>MAX($B$2:B385)+1</f>
        <v>304</v>
      </c>
      <c r="C386" s="22" t="s">
        <v>865</v>
      </c>
      <c r="D386" s="22"/>
      <c r="E386" s="23">
        <v>4100432</v>
      </c>
      <c r="F386" s="23">
        <v>7170.405714285714</v>
      </c>
      <c r="K386" s="206"/>
    </row>
    <row r="387" spans="2:11" ht="11.25" customHeight="1" hidden="1" outlineLevel="1">
      <c r="B387" s="8"/>
      <c r="C387" s="22" t="s">
        <v>866</v>
      </c>
      <c r="D387" s="22"/>
      <c r="E387" s="23">
        <v>1574418.884</v>
      </c>
      <c r="F387" s="23">
        <v>5712.8785714285705</v>
      </c>
      <c r="K387" s="206"/>
    </row>
    <row r="388" spans="2:11" ht="11.25" customHeight="1" hidden="1" outlineLevel="1">
      <c r="B388" s="8"/>
      <c r="C388" s="22" t="s">
        <v>2376</v>
      </c>
      <c r="D388" s="22"/>
      <c r="E388" s="23">
        <v>1642961.03</v>
      </c>
      <c r="F388" s="23">
        <v>0</v>
      </c>
      <c r="K388" s="206"/>
    </row>
    <row r="389" spans="2:11" ht="11.25" customHeight="1" hidden="1" outlineLevel="1">
      <c r="B389" s="8"/>
      <c r="C389" s="22" t="s">
        <v>2398</v>
      </c>
      <c r="D389" s="22"/>
      <c r="E389" s="23">
        <v>8158429.969999999</v>
      </c>
      <c r="F389" s="23">
        <v>0</v>
      </c>
      <c r="K389" s="206"/>
    </row>
    <row r="390" spans="2:11" ht="11.25" customHeight="1" collapsed="1">
      <c r="B390" s="8">
        <f>MAX($B$2:B389)+1</f>
        <v>305</v>
      </c>
      <c r="C390" s="22" t="s">
        <v>866</v>
      </c>
      <c r="D390" s="22"/>
      <c r="E390" s="23">
        <f>SUBTOTAL(9,E387:E389)</f>
        <v>11375809.884</v>
      </c>
      <c r="F390" s="23">
        <f>SUBTOTAL(9,F387:F389)</f>
        <v>5712.8785714285705</v>
      </c>
      <c r="K390" s="206"/>
    </row>
    <row r="391" spans="2:11" ht="11.25" customHeight="1">
      <c r="B391" s="8">
        <f>MAX($B$2:B390)+1</f>
        <v>306</v>
      </c>
      <c r="C391" s="22" t="s">
        <v>867</v>
      </c>
      <c r="D391" s="22"/>
      <c r="E391" s="23">
        <v>1335545.89</v>
      </c>
      <c r="F391" s="23">
        <v>12359.234285714285</v>
      </c>
      <c r="K391" s="206"/>
    </row>
    <row r="392" spans="2:11" ht="11.25" customHeight="1">
      <c r="B392" s="8">
        <f>MAX($B$2:B391)+1</f>
        <v>307</v>
      </c>
      <c r="C392" s="22" t="s">
        <v>868</v>
      </c>
      <c r="D392" s="22"/>
      <c r="E392" s="23">
        <v>12282323.986</v>
      </c>
      <c r="F392" s="23">
        <v>61530.35428571429</v>
      </c>
      <c r="K392" s="206"/>
    </row>
    <row r="393" spans="2:11" ht="11.25" customHeight="1">
      <c r="B393" s="8">
        <f>MAX($B$2:B392)+1</f>
        <v>308</v>
      </c>
      <c r="C393" s="22" t="s">
        <v>869</v>
      </c>
      <c r="D393" s="22"/>
      <c r="E393" s="23">
        <v>2703366.0399999996</v>
      </c>
      <c r="F393" s="23">
        <v>42978.82857142857</v>
      </c>
      <c r="K393" s="206"/>
    </row>
    <row r="394" spans="2:11" ht="11.25" customHeight="1">
      <c r="B394" s="8">
        <f>MAX($B$2:B393)+1</f>
        <v>309</v>
      </c>
      <c r="C394" s="22" t="s">
        <v>870</v>
      </c>
      <c r="D394" s="22"/>
      <c r="E394" s="23">
        <v>31696783.909999996</v>
      </c>
      <c r="F394" s="23">
        <v>58206.07857142856</v>
      </c>
      <c r="K394" s="206"/>
    </row>
    <row r="395" spans="2:11" ht="11.25" customHeight="1">
      <c r="B395" s="8">
        <f>MAX($B$2:B394)+1</f>
        <v>310</v>
      </c>
      <c r="C395" s="22" t="s">
        <v>871</v>
      </c>
      <c r="D395" s="22"/>
      <c r="E395" s="23">
        <v>30625010.14</v>
      </c>
      <c r="F395" s="23">
        <v>10559.497142857144</v>
      </c>
      <c r="K395" s="206"/>
    </row>
    <row r="396" spans="2:11" ht="11.25" customHeight="1" hidden="1" outlineLevel="1">
      <c r="B396" s="8"/>
      <c r="C396" s="27" t="s">
        <v>2219</v>
      </c>
      <c r="D396" s="22"/>
      <c r="E396" s="23">
        <v>7446951.32</v>
      </c>
      <c r="F396" s="23">
        <v>0</v>
      </c>
      <c r="K396" s="206"/>
    </row>
    <row r="397" spans="2:11" ht="11.25" customHeight="1" hidden="1" outlineLevel="1">
      <c r="B397" s="8"/>
      <c r="C397" s="27" t="s">
        <v>2220</v>
      </c>
      <c r="D397" s="22"/>
      <c r="E397" s="23">
        <v>1708835.09</v>
      </c>
      <c r="F397" s="23">
        <v>0</v>
      </c>
      <c r="K397" s="206"/>
    </row>
    <row r="398" spans="2:11" ht="11.25" customHeight="1" hidden="1" outlineLevel="1">
      <c r="B398" s="8"/>
      <c r="C398" s="27" t="s">
        <v>2221</v>
      </c>
      <c r="D398" s="22"/>
      <c r="E398" s="23">
        <v>664541.61</v>
      </c>
      <c r="F398" s="23">
        <v>0</v>
      </c>
      <c r="K398" s="206"/>
    </row>
    <row r="399" spans="2:11" ht="11.25" customHeight="1" hidden="1" outlineLevel="1">
      <c r="B399" s="8"/>
      <c r="C399" s="27" t="s">
        <v>872</v>
      </c>
      <c r="D399" s="22"/>
      <c r="E399" s="23">
        <v>1994437.857</v>
      </c>
      <c r="F399" s="23">
        <v>8999.297142857144</v>
      </c>
      <c r="K399" s="206"/>
    </row>
    <row r="400" spans="2:11" ht="11.25" customHeight="1" collapsed="1">
      <c r="B400" s="8">
        <f>MAX($B$2:B399)+1</f>
        <v>311</v>
      </c>
      <c r="C400" s="22" t="s">
        <v>872</v>
      </c>
      <c r="D400" s="22"/>
      <c r="E400" s="23">
        <f>SUBTOTAL(9,E396:E399)</f>
        <v>11814765.877</v>
      </c>
      <c r="F400" s="23">
        <f>SUBTOTAL(9,F396:F399)</f>
        <v>8999.297142857144</v>
      </c>
      <c r="K400" s="206"/>
    </row>
    <row r="401" spans="2:11" ht="11.25" customHeight="1">
      <c r="B401" s="8">
        <f>MAX($B$2:B400)+1</f>
        <v>312</v>
      </c>
      <c r="C401" s="22" t="s">
        <v>873</v>
      </c>
      <c r="D401" s="22"/>
      <c r="E401" s="23">
        <v>1364412.52</v>
      </c>
      <c r="F401" s="23">
        <v>2749.334285714285</v>
      </c>
      <c r="K401" s="206"/>
    </row>
    <row r="402" spans="2:11" ht="11.25" customHeight="1">
      <c r="B402" s="8">
        <f>MAX($B$2:B401)+1</f>
        <v>313</v>
      </c>
      <c r="C402" s="22" t="s">
        <v>874</v>
      </c>
      <c r="D402" s="22"/>
      <c r="E402" s="23">
        <v>2033480.8900000001</v>
      </c>
      <c r="F402" s="23">
        <v>9543.835714285713</v>
      </c>
      <c r="K402" s="206"/>
    </row>
    <row r="403" spans="2:11" ht="11.25" customHeight="1">
      <c r="B403" s="8">
        <f>MAX($B$2:B402)+1</f>
        <v>314</v>
      </c>
      <c r="C403" s="22" t="s">
        <v>875</v>
      </c>
      <c r="D403" s="22"/>
      <c r="E403" s="23">
        <v>501310.01</v>
      </c>
      <c r="F403" s="23">
        <v>1893.962857142857</v>
      </c>
      <c r="K403" s="206"/>
    </row>
    <row r="404" spans="2:11" ht="11.25" customHeight="1">
      <c r="B404" s="8">
        <f>MAX($B$2:B403)+1</f>
        <v>315</v>
      </c>
      <c r="C404" s="22" t="s">
        <v>596</v>
      </c>
      <c r="D404" s="22"/>
      <c r="E404" s="23">
        <v>666892.8275787728</v>
      </c>
      <c r="F404" s="23">
        <v>10478.476053067994</v>
      </c>
      <c r="G404" s="18">
        <v>0.6511885019347706</v>
      </c>
      <c r="K404" s="206"/>
    </row>
    <row r="405" spans="2:11" ht="11.25" customHeight="1" hidden="1" outlineLevel="1">
      <c r="B405" s="8"/>
      <c r="C405" s="28" t="s">
        <v>876</v>
      </c>
      <c r="D405" s="28"/>
      <c r="E405" s="23">
        <v>14204155.802099997</v>
      </c>
      <c r="F405" s="23">
        <v>15076.310471428573</v>
      </c>
      <c r="G405" s="18">
        <v>0.43</v>
      </c>
      <c r="K405" s="206"/>
    </row>
    <row r="406" spans="2:11" ht="11.25" customHeight="1" hidden="1" outlineLevel="1">
      <c r="B406" s="8"/>
      <c r="C406" s="28" t="s">
        <v>1693</v>
      </c>
      <c r="D406" s="28"/>
      <c r="E406" s="23">
        <v>108228.3555</v>
      </c>
      <c r="F406" s="23">
        <v>0</v>
      </c>
      <c r="G406" s="18">
        <v>0.43</v>
      </c>
      <c r="K406" s="206"/>
    </row>
    <row r="407" spans="2:11" ht="11.25" customHeight="1" hidden="1" outlineLevel="1">
      <c r="B407" s="8"/>
      <c r="C407" s="28" t="s">
        <v>1694</v>
      </c>
      <c r="D407" s="28"/>
      <c r="E407" s="23">
        <v>127890.69889999999</v>
      </c>
      <c r="F407" s="23">
        <v>0</v>
      </c>
      <c r="G407" s="18">
        <v>0.43</v>
      </c>
      <c r="K407" s="206"/>
    </row>
    <row r="408" spans="2:11" ht="11.25" customHeight="1" hidden="1" outlineLevel="1">
      <c r="B408" s="8"/>
      <c r="C408" s="28" t="s">
        <v>1695</v>
      </c>
      <c r="D408" s="28"/>
      <c r="E408" s="23">
        <v>255805.8863</v>
      </c>
      <c r="F408" s="23">
        <v>0</v>
      </c>
      <c r="G408" s="18">
        <v>0.43</v>
      </c>
      <c r="K408" s="206"/>
    </row>
    <row r="409" spans="2:11" ht="11.25" customHeight="1" collapsed="1">
      <c r="B409" s="8">
        <f>MAX($B$2:B408)+1</f>
        <v>316</v>
      </c>
      <c r="C409" s="22" t="s">
        <v>876</v>
      </c>
      <c r="D409" s="22"/>
      <c r="E409" s="23">
        <f>SUBTOTAL(9,E405:E408)</f>
        <v>14696080.742799995</v>
      </c>
      <c r="F409" s="23">
        <f>SUBTOTAL(9,F405:F408)</f>
        <v>15076.310471428573</v>
      </c>
      <c r="G409" s="18">
        <v>0.43</v>
      </c>
      <c r="K409" s="206"/>
    </row>
    <row r="410" spans="2:11" ht="11.25" customHeight="1">
      <c r="B410" s="8">
        <f>MAX($B$2:B409)+1</f>
        <v>317</v>
      </c>
      <c r="C410" s="22" t="s">
        <v>2012</v>
      </c>
      <c r="D410" s="22"/>
      <c r="E410" s="23">
        <v>1919105.972303534</v>
      </c>
      <c r="F410" s="23">
        <v>0</v>
      </c>
      <c r="G410" s="18">
        <v>0.9405365227380228</v>
      </c>
      <c r="K410" s="206"/>
    </row>
    <row r="411" spans="2:11" ht="11.25" customHeight="1" hidden="1" outlineLevel="1">
      <c r="B411" s="8"/>
      <c r="C411" s="28" t="s">
        <v>878</v>
      </c>
      <c r="D411" s="28"/>
      <c r="E411" s="23">
        <v>3063562.6999999997</v>
      </c>
      <c r="F411" s="23">
        <v>2290.1099999999997</v>
      </c>
      <c r="K411" s="206"/>
    </row>
    <row r="412" spans="2:11" ht="11.25" customHeight="1" hidden="1" outlineLevel="1">
      <c r="B412" s="8"/>
      <c r="C412" s="28" t="s">
        <v>1696</v>
      </c>
      <c r="D412" s="28"/>
      <c r="E412" s="23">
        <v>235125.88</v>
      </c>
      <c r="F412" s="23">
        <v>0</v>
      </c>
      <c r="K412" s="206"/>
    </row>
    <row r="413" spans="2:11" ht="11.25" customHeight="1" collapsed="1">
      <c r="B413" s="8">
        <f>MAX($B$2:B412)+1</f>
        <v>318</v>
      </c>
      <c r="C413" s="22" t="s">
        <v>878</v>
      </c>
      <c r="D413" s="22"/>
      <c r="E413" s="23">
        <f>SUBTOTAL(9,E411:E412)</f>
        <v>3298688.5799999996</v>
      </c>
      <c r="F413" s="23">
        <f>SUBTOTAL(9,F411:F412)</f>
        <v>2290.1099999999997</v>
      </c>
      <c r="K413" s="206"/>
    </row>
    <row r="414" spans="2:11" ht="11.25" customHeight="1" hidden="1" outlineLevel="1">
      <c r="B414" s="8"/>
      <c r="C414" s="28" t="s">
        <v>879</v>
      </c>
      <c r="D414" s="28"/>
      <c r="E414" s="23">
        <v>2601240.2399999998</v>
      </c>
      <c r="F414" s="23">
        <v>2673.608571428572</v>
      </c>
      <c r="K414" s="206"/>
    </row>
    <row r="415" spans="2:11" ht="11.25" customHeight="1" hidden="1" outlineLevel="1">
      <c r="B415" s="8"/>
      <c r="C415" s="28" t="s">
        <v>1697</v>
      </c>
      <c r="D415" s="28"/>
      <c r="E415" s="23">
        <v>249602.68</v>
      </c>
      <c r="F415" s="23">
        <v>0</v>
      </c>
      <c r="K415" s="206"/>
    </row>
    <row r="416" spans="2:11" ht="11.25" customHeight="1" collapsed="1">
      <c r="B416" s="8">
        <f>MAX($B$2:B415)+1</f>
        <v>319</v>
      </c>
      <c r="C416" s="22" t="s">
        <v>879</v>
      </c>
      <c r="D416" s="22"/>
      <c r="E416" s="23">
        <f>SUBTOTAL(9,E414:E415)</f>
        <v>2850842.92</v>
      </c>
      <c r="F416" s="23">
        <f>SUBTOTAL(9,F414:F415)</f>
        <v>2673.608571428572</v>
      </c>
      <c r="K416" s="206"/>
    </row>
    <row r="417" spans="2:11" ht="11.25" customHeight="1">
      <c r="B417" s="8">
        <f>MAX($B$2:B416)+1</f>
        <v>320</v>
      </c>
      <c r="C417" s="22" t="s">
        <v>880</v>
      </c>
      <c r="D417" s="22"/>
      <c r="E417" s="23">
        <v>15159.2</v>
      </c>
      <c r="F417" s="23">
        <v>124.00142857142858</v>
      </c>
      <c r="K417" s="206"/>
    </row>
    <row r="418" spans="2:11" ht="11.25" customHeight="1" hidden="1" outlineLevel="1">
      <c r="B418" s="8"/>
      <c r="C418" s="22" t="s">
        <v>881</v>
      </c>
      <c r="D418" s="22"/>
      <c r="E418" s="23">
        <v>4358900.37</v>
      </c>
      <c r="F418" s="23">
        <v>4929.078571428572</v>
      </c>
      <c r="K418" s="206"/>
    </row>
    <row r="419" spans="2:11" ht="11.25" customHeight="1" hidden="1" outlineLevel="1">
      <c r="B419" s="8"/>
      <c r="C419" s="22" t="s">
        <v>2269</v>
      </c>
      <c r="D419" s="22"/>
      <c r="E419" s="23">
        <v>6089225.22</v>
      </c>
      <c r="F419" s="23">
        <v>0</v>
      </c>
      <c r="K419" s="206"/>
    </row>
    <row r="420" spans="2:11" ht="11.25" customHeight="1" collapsed="1">
      <c r="B420" s="8">
        <f>MAX($B$2:B419)+1</f>
        <v>321</v>
      </c>
      <c r="C420" s="22" t="s">
        <v>881</v>
      </c>
      <c r="D420" s="22"/>
      <c r="E420" s="23">
        <f>SUBTOTAL(9,E418:E419)</f>
        <v>10448125.59</v>
      </c>
      <c r="F420" s="23">
        <f>SUBTOTAL(9,F418:F419)</f>
        <v>4929.078571428572</v>
      </c>
      <c r="K420" s="206"/>
    </row>
    <row r="421" spans="2:11" ht="11.25" customHeight="1">
      <c r="B421" s="8">
        <f>MAX($B$2:B420)+1</f>
        <v>322</v>
      </c>
      <c r="C421" s="22" t="s">
        <v>882</v>
      </c>
      <c r="D421" s="22"/>
      <c r="E421" s="23">
        <v>117346.15</v>
      </c>
      <c r="F421" s="23">
        <v>433.55428571428575</v>
      </c>
      <c r="K421" s="206"/>
    </row>
    <row r="422" spans="2:11" ht="11.25" customHeight="1">
      <c r="B422" s="8">
        <f>MAX($B$2:B421)+1</f>
        <v>323</v>
      </c>
      <c r="C422" s="22" t="s">
        <v>883</v>
      </c>
      <c r="D422" s="22"/>
      <c r="E422" s="23">
        <v>1062007.4000000001</v>
      </c>
      <c r="F422" s="23">
        <v>5925.027142857143</v>
      </c>
      <c r="K422" s="206"/>
    </row>
    <row r="423" spans="2:11" ht="11.25" customHeight="1">
      <c r="B423" s="8">
        <f>MAX($B$2:B422)+1</f>
        <v>324</v>
      </c>
      <c r="C423" s="22" t="s">
        <v>884</v>
      </c>
      <c r="D423" s="22"/>
      <c r="E423" s="23">
        <v>6688529</v>
      </c>
      <c r="F423" s="23">
        <v>31621.138571428568</v>
      </c>
      <c r="K423" s="206"/>
    </row>
    <row r="424" spans="2:11" ht="11.25" customHeight="1">
      <c r="B424" s="8">
        <f>MAX($B$2:B423)+1</f>
        <v>325</v>
      </c>
      <c r="C424" s="22" t="s">
        <v>885</v>
      </c>
      <c r="D424" s="22"/>
      <c r="E424" s="23">
        <v>389274.22</v>
      </c>
      <c r="F424" s="23">
        <v>5211.854285714285</v>
      </c>
      <c r="K424" s="206"/>
    </row>
    <row r="425" spans="2:11" ht="11.25" customHeight="1">
      <c r="B425" s="8">
        <f>MAX($B$2:B424)+1</f>
        <v>326</v>
      </c>
      <c r="C425" s="22" t="s">
        <v>886</v>
      </c>
      <c r="D425" s="22"/>
      <c r="E425" s="23">
        <v>1872</v>
      </c>
      <c r="F425" s="23">
        <v>33.61</v>
      </c>
      <c r="K425" s="206"/>
    </row>
    <row r="426" spans="2:11" ht="11.25" customHeight="1">
      <c r="B426" s="8">
        <f>MAX($B$2:B425)+1</f>
        <v>327</v>
      </c>
      <c r="C426" s="22" t="s">
        <v>1620</v>
      </c>
      <c r="D426" s="22"/>
      <c r="E426" s="23">
        <v>197981</v>
      </c>
      <c r="F426" s="23">
        <v>234.5914285714286</v>
      </c>
      <c r="K426" s="206"/>
    </row>
    <row r="427" spans="2:11" ht="11.25" customHeight="1">
      <c r="B427" s="8">
        <f>MAX($B$2:B426)+1</f>
        <v>328</v>
      </c>
      <c r="C427" s="22" t="s">
        <v>887</v>
      </c>
      <c r="D427" s="22"/>
      <c r="E427" s="23">
        <v>3962652.93</v>
      </c>
      <c r="F427" s="23">
        <v>4124.864285714286</v>
      </c>
      <c r="K427" s="206"/>
    </row>
    <row r="428" spans="2:11" ht="11.25" customHeight="1">
      <c r="B428" s="8">
        <f>MAX($B$2:B427)+1</f>
        <v>329</v>
      </c>
      <c r="C428" s="22" t="s">
        <v>888</v>
      </c>
      <c r="D428" s="22"/>
      <c r="E428" s="23">
        <v>505</v>
      </c>
      <c r="F428" s="23">
        <v>151.4114285714286</v>
      </c>
      <c r="K428" s="206"/>
    </row>
    <row r="429" spans="2:11" ht="11.25" customHeight="1">
      <c r="B429" s="8">
        <f>MAX($B$2:B428)+1</f>
        <v>330</v>
      </c>
      <c r="C429" s="22" t="s">
        <v>597</v>
      </c>
      <c r="D429" s="22"/>
      <c r="E429" s="23">
        <v>1286759.8366149194</v>
      </c>
      <c r="F429" s="23">
        <v>22404.803946428572</v>
      </c>
      <c r="G429" s="18">
        <v>0.8068548387096774</v>
      </c>
      <c r="K429" s="206"/>
    </row>
    <row r="430" spans="2:11" ht="11.25" customHeight="1">
      <c r="B430" s="8">
        <f>MAX($B$2:B429)+1</f>
        <v>331</v>
      </c>
      <c r="C430" s="22" t="s">
        <v>889</v>
      </c>
      <c r="D430" s="22"/>
      <c r="E430" s="23">
        <v>4850007.100000001</v>
      </c>
      <c r="F430" s="23">
        <v>4622.505714285714</v>
      </c>
      <c r="K430" s="206"/>
    </row>
    <row r="431" spans="2:11" ht="11.25" customHeight="1">
      <c r="B431" s="8">
        <f>MAX($B$2:B430)+1</f>
        <v>332</v>
      </c>
      <c r="C431" s="22" t="s">
        <v>890</v>
      </c>
      <c r="D431" s="22"/>
      <c r="E431" s="23">
        <v>343953</v>
      </c>
      <c r="F431" s="23">
        <v>445.3971428571428</v>
      </c>
      <c r="K431" s="206"/>
    </row>
    <row r="432" spans="2:11" ht="11.25" customHeight="1">
      <c r="B432" s="8">
        <f>MAX($B$2:B431)+1</f>
        <v>333</v>
      </c>
      <c r="C432" s="22" t="s">
        <v>891</v>
      </c>
      <c r="D432" s="22"/>
      <c r="E432" s="23">
        <v>3129672.750000001</v>
      </c>
      <c r="F432" s="23">
        <v>18091.82</v>
      </c>
      <c r="K432" s="206"/>
    </row>
    <row r="433" spans="2:11" ht="11.25" customHeight="1">
      <c r="B433" s="8">
        <f>MAX($B$2:B432)+1</f>
        <v>334</v>
      </c>
      <c r="C433" s="22" t="s">
        <v>892</v>
      </c>
      <c r="D433" s="22"/>
      <c r="E433" s="23">
        <v>3510868.83</v>
      </c>
      <c r="F433" s="23">
        <v>4401.308571428572</v>
      </c>
      <c r="K433" s="206"/>
    </row>
    <row r="434" spans="2:11" ht="11.25" customHeight="1">
      <c r="B434" s="8">
        <f>MAX($B$2:B433)+1</f>
        <v>335</v>
      </c>
      <c r="C434" s="22" t="s">
        <v>893</v>
      </c>
      <c r="D434" s="22"/>
      <c r="E434" s="23">
        <v>339949.76</v>
      </c>
      <c r="F434" s="23">
        <v>239.2685714285714</v>
      </c>
      <c r="K434" s="206"/>
    </row>
    <row r="435" spans="2:11" ht="11.25" customHeight="1">
      <c r="B435" s="8">
        <f>MAX($B$2:B434)+1</f>
        <v>336</v>
      </c>
      <c r="C435" s="22" t="s">
        <v>894</v>
      </c>
      <c r="D435" s="22"/>
      <c r="E435" s="23">
        <v>773114.11</v>
      </c>
      <c r="F435" s="23">
        <v>15731.31142857143</v>
      </c>
      <c r="K435" s="206"/>
    </row>
    <row r="436" spans="2:11" ht="11.25" customHeight="1">
      <c r="B436" s="8">
        <f>MAX($B$2:B435)+1</f>
        <v>337</v>
      </c>
      <c r="C436" s="22" t="s">
        <v>895</v>
      </c>
      <c r="D436" s="22"/>
      <c r="E436" s="23">
        <v>297055.09</v>
      </c>
      <c r="F436" s="23">
        <v>0</v>
      </c>
      <c r="K436" s="206"/>
    </row>
    <row r="437" spans="2:11" ht="11.25" customHeight="1">
      <c r="B437" s="8">
        <f>MAX($B$2:B436)+1</f>
        <v>338</v>
      </c>
      <c r="C437" s="22" t="s">
        <v>896</v>
      </c>
      <c r="D437" s="22"/>
      <c r="E437" s="23">
        <v>37012</v>
      </c>
      <c r="F437" s="23">
        <v>497.56142857142856</v>
      </c>
      <c r="K437" s="206"/>
    </row>
    <row r="438" spans="2:11" ht="11.25" customHeight="1">
      <c r="B438" s="8">
        <f>MAX($B$2:B437)+1</f>
        <v>339</v>
      </c>
      <c r="C438" s="22" t="s">
        <v>897</v>
      </c>
      <c r="D438" s="22"/>
      <c r="E438" s="23">
        <v>6966370.890000001</v>
      </c>
      <c r="F438" s="23">
        <v>55464.70714285715</v>
      </c>
      <c r="K438" s="206"/>
    </row>
    <row r="439" spans="2:11" ht="11.25" customHeight="1">
      <c r="B439" s="8">
        <f>MAX($B$2:B438)+1</f>
        <v>340</v>
      </c>
      <c r="C439" s="22" t="s">
        <v>898</v>
      </c>
      <c r="D439" s="22"/>
      <c r="E439" s="23">
        <v>4979851.0600000005</v>
      </c>
      <c r="F439" s="23">
        <v>1741.821428571429</v>
      </c>
      <c r="K439" s="206"/>
    </row>
    <row r="440" spans="2:11" ht="11.25" customHeight="1">
      <c r="B440" s="8">
        <f>MAX($B$2:B439)+1</f>
        <v>341</v>
      </c>
      <c r="C440" s="22" t="s">
        <v>899</v>
      </c>
      <c r="D440" s="22"/>
      <c r="E440" s="23">
        <v>981904.8700000001</v>
      </c>
      <c r="F440" s="23">
        <v>1759.6571428571426</v>
      </c>
      <c r="K440" s="206"/>
    </row>
    <row r="441" spans="2:11" ht="11.25" customHeight="1">
      <c r="B441" s="8">
        <f>MAX($B$2:B440)+1</f>
        <v>342</v>
      </c>
      <c r="C441" s="22" t="s">
        <v>901</v>
      </c>
      <c r="D441" s="22"/>
      <c r="E441" s="23">
        <v>554824.6769570011</v>
      </c>
      <c r="F441" s="23">
        <v>1300.758985667034</v>
      </c>
      <c r="G441" s="18">
        <v>0.9724366041896362</v>
      </c>
      <c r="K441" s="206"/>
    </row>
    <row r="442" spans="2:11" ht="11.25" customHeight="1">
      <c r="B442" s="8">
        <f>MAX($B$2:B441)+1</f>
        <v>343</v>
      </c>
      <c r="C442" s="22" t="s">
        <v>598</v>
      </c>
      <c r="D442" s="22"/>
      <c r="E442" s="23">
        <v>1331564.537444934</v>
      </c>
      <c r="F442" s="23">
        <v>962.983716173694</v>
      </c>
      <c r="G442" s="18">
        <v>0.9085903083700441</v>
      </c>
      <c r="K442" s="206"/>
    </row>
    <row r="443" spans="2:11" ht="11.25" customHeight="1">
      <c r="B443" s="8">
        <f>MAX($B$2:B442)+1</f>
        <v>344</v>
      </c>
      <c r="C443" s="22" t="s">
        <v>902</v>
      </c>
      <c r="D443" s="22"/>
      <c r="E443" s="23">
        <v>54668.65</v>
      </c>
      <c r="F443" s="23">
        <v>337.1242857142857</v>
      </c>
      <c r="K443" s="206"/>
    </row>
    <row r="444" spans="2:11" ht="11.25" customHeight="1" hidden="1" outlineLevel="1">
      <c r="B444" s="8"/>
      <c r="C444" s="28" t="s">
        <v>903</v>
      </c>
      <c r="D444" s="28"/>
      <c r="E444" s="23">
        <v>5433041.33</v>
      </c>
      <c r="F444" s="23">
        <v>2656.4728571428573</v>
      </c>
      <c r="K444" s="206"/>
    </row>
    <row r="445" spans="2:11" ht="11.25" customHeight="1" hidden="1" outlineLevel="1">
      <c r="B445" s="8"/>
      <c r="C445" s="28" t="s">
        <v>1698</v>
      </c>
      <c r="D445" s="28"/>
      <c r="E445" s="23">
        <v>152151.49</v>
      </c>
      <c r="F445" s="23">
        <v>0</v>
      </c>
      <c r="K445" s="206"/>
    </row>
    <row r="446" spans="2:11" ht="11.25" customHeight="1" hidden="1" outlineLevel="1">
      <c r="B446" s="8"/>
      <c r="C446" s="28" t="s">
        <v>1699</v>
      </c>
      <c r="D446" s="28"/>
      <c r="E446" s="23">
        <v>152152.98</v>
      </c>
      <c r="F446" s="23">
        <v>0</v>
      </c>
      <c r="K446" s="206"/>
    </row>
    <row r="447" spans="2:11" ht="11.25" customHeight="1" collapsed="1">
      <c r="B447" s="8">
        <f>MAX($B$2:B446)+1</f>
        <v>345</v>
      </c>
      <c r="C447" s="22" t="s">
        <v>903</v>
      </c>
      <c r="D447" s="22"/>
      <c r="E447" s="23">
        <f>SUBTOTAL(9,E444:E446)</f>
        <v>5737345.800000001</v>
      </c>
      <c r="F447" s="23">
        <f>SUBTOTAL(9,F444:F446)</f>
        <v>2656.4728571428573</v>
      </c>
      <c r="G447" s="29"/>
      <c r="K447" s="206"/>
    </row>
    <row r="448" spans="2:11" ht="11.25" customHeight="1">
      <c r="B448" s="8">
        <f>MAX($B$2:B447)+1</f>
        <v>346</v>
      </c>
      <c r="C448" s="22" t="s">
        <v>904</v>
      </c>
      <c r="D448" s="22"/>
      <c r="E448" s="23">
        <v>18300578.860000003</v>
      </c>
      <c r="F448" s="23">
        <v>59639.05142857142</v>
      </c>
      <c r="K448" s="206"/>
    </row>
    <row r="449" spans="2:11" ht="11.25" customHeight="1" hidden="1" outlineLevel="1">
      <c r="B449" s="8"/>
      <c r="C449" s="27" t="s">
        <v>905</v>
      </c>
      <c r="D449" s="27"/>
      <c r="E449" s="23">
        <v>5460610.950000001</v>
      </c>
      <c r="F449" s="23">
        <v>40830.630000000005</v>
      </c>
      <c r="K449" s="206"/>
    </row>
    <row r="450" spans="2:11" ht="11.25" customHeight="1" hidden="1" outlineLevel="1">
      <c r="B450" s="8"/>
      <c r="C450" s="28" t="s">
        <v>1973</v>
      </c>
      <c r="D450" s="28"/>
      <c r="E450" s="23">
        <v>6147462.6</v>
      </c>
      <c r="F450" s="23">
        <v>3884.830000000001</v>
      </c>
      <c r="K450" s="206"/>
    </row>
    <row r="451" spans="2:11" ht="11.25" customHeight="1" collapsed="1">
      <c r="B451" s="8">
        <f>MAX($B$2:B450)+1</f>
        <v>347</v>
      </c>
      <c r="C451" s="22" t="s">
        <v>905</v>
      </c>
      <c r="D451" s="22"/>
      <c r="E451" s="23">
        <f>SUBTOTAL(9,E449:E450)</f>
        <v>11608073.55</v>
      </c>
      <c r="F451" s="23">
        <f>SUBTOTAL(9,F449:F450)</f>
        <v>44715.46000000001</v>
      </c>
      <c r="K451" s="206"/>
    </row>
    <row r="452" spans="2:11" ht="11.25" customHeight="1">
      <c r="B452" s="8">
        <f>MAX($B$2:B451)+1</f>
        <v>348</v>
      </c>
      <c r="C452" s="22" t="s">
        <v>906</v>
      </c>
      <c r="D452" s="22"/>
      <c r="E452" s="23">
        <v>2182</v>
      </c>
      <c r="F452" s="23">
        <v>174.0357142857143</v>
      </c>
      <c r="K452" s="206"/>
    </row>
    <row r="453" spans="2:11" ht="11.25" customHeight="1">
      <c r="B453" s="8">
        <f>MAX($B$2:B452)+1</f>
        <v>349</v>
      </c>
      <c r="C453" s="22" t="s">
        <v>907</v>
      </c>
      <c r="D453" s="22"/>
      <c r="E453" s="23">
        <v>1401944.0899999999</v>
      </c>
      <c r="F453" s="23">
        <v>30611.67714285714</v>
      </c>
      <c r="K453" s="206"/>
    </row>
    <row r="454" spans="2:11" ht="11.25" customHeight="1">
      <c r="B454" s="8">
        <f>MAX($B$2:B453)+1</f>
        <v>350</v>
      </c>
      <c r="C454" s="22" t="s">
        <v>908</v>
      </c>
      <c r="D454" s="22"/>
      <c r="E454" s="23">
        <v>5141827</v>
      </c>
      <c r="F454" s="23">
        <v>14301.358571428571</v>
      </c>
      <c r="K454" s="206"/>
    </row>
    <row r="455" spans="2:11" ht="11.25" customHeight="1" hidden="1" outlineLevel="1">
      <c r="B455" s="8"/>
      <c r="C455" s="22" t="s">
        <v>909</v>
      </c>
      <c r="D455" s="22"/>
      <c r="E455" s="23">
        <v>1647118.4600000002</v>
      </c>
      <c r="F455" s="23">
        <v>25595.757142857146</v>
      </c>
      <c r="K455" s="206"/>
    </row>
    <row r="456" spans="2:11" ht="11.25" customHeight="1" hidden="1" outlineLevel="1">
      <c r="B456" s="8"/>
      <c r="C456" s="22" t="s">
        <v>2270</v>
      </c>
      <c r="D456" s="22"/>
      <c r="E456" s="23">
        <v>3281130.7600000002</v>
      </c>
      <c r="F456" s="23">
        <v>0</v>
      </c>
      <c r="K456" s="207"/>
    </row>
    <row r="457" spans="2:11" ht="11.25" customHeight="1" collapsed="1">
      <c r="B457" s="8">
        <f>MAX($B$2:B456)+1</f>
        <v>351</v>
      </c>
      <c r="C457" s="22" t="s">
        <v>909</v>
      </c>
      <c r="D457" s="22"/>
      <c r="E457" s="23">
        <f>SUBTOTAL(9,E455:E456)</f>
        <v>4928249.220000001</v>
      </c>
      <c r="F457" s="23">
        <f>SUBTOTAL(9,F455:F456)</f>
        <v>25595.757142857146</v>
      </c>
      <c r="K457" s="206"/>
    </row>
    <row r="458" spans="2:11" ht="11.25" customHeight="1">
      <c r="B458" s="8">
        <f>MAX($B$2:B457)+1</f>
        <v>352</v>
      </c>
      <c r="C458" s="22" t="s">
        <v>910</v>
      </c>
      <c r="D458" s="22"/>
      <c r="E458" s="23">
        <v>728462.7300000001</v>
      </c>
      <c r="F458" s="23">
        <v>4693.854285714287</v>
      </c>
      <c r="K458" s="206"/>
    </row>
    <row r="459" spans="2:11" ht="11.25" customHeight="1">
      <c r="B459" s="8">
        <f>MAX($B$2:B458)+1</f>
        <v>353</v>
      </c>
      <c r="C459" s="22" t="s">
        <v>911</v>
      </c>
      <c r="D459" s="22"/>
      <c r="E459" s="23">
        <v>1824475.99</v>
      </c>
      <c r="F459" s="23">
        <v>8464.581428571428</v>
      </c>
      <c r="K459" s="206"/>
    </row>
    <row r="460" spans="2:11" ht="11.25" customHeight="1">
      <c r="B460" s="8">
        <f>MAX($B$2:B459)+1</f>
        <v>354</v>
      </c>
      <c r="C460" s="22" t="s">
        <v>912</v>
      </c>
      <c r="D460" s="22"/>
      <c r="E460" s="23">
        <v>4911158.7</v>
      </c>
      <c r="F460" s="23">
        <v>17649.98</v>
      </c>
      <c r="K460" s="206"/>
    </row>
    <row r="461" spans="2:11" ht="11.25" customHeight="1">
      <c r="B461" s="8">
        <f>MAX($B$2:B460)+1</f>
        <v>355</v>
      </c>
      <c r="C461" s="22" t="s">
        <v>913</v>
      </c>
      <c r="D461" s="22"/>
      <c r="E461" s="23">
        <v>38891.76</v>
      </c>
      <c r="F461" s="23">
        <v>909.4671428571428</v>
      </c>
      <c r="K461" s="206"/>
    </row>
    <row r="462" spans="2:11" ht="11.25" customHeight="1">
      <c r="B462" s="8">
        <f>MAX($B$2:B461)+1</f>
        <v>356</v>
      </c>
      <c r="C462" s="22" t="s">
        <v>914</v>
      </c>
      <c r="D462" s="22"/>
      <c r="E462" s="23">
        <v>51423.96</v>
      </c>
      <c r="F462" s="23">
        <v>739.3542857142857</v>
      </c>
      <c r="K462" s="206"/>
    </row>
    <row r="463" spans="2:11" ht="11.25" customHeight="1">
      <c r="B463" s="8">
        <f>MAX($B$2:B462)+1</f>
        <v>357</v>
      </c>
      <c r="C463" s="22" t="s">
        <v>915</v>
      </c>
      <c r="D463" s="22"/>
      <c r="E463" s="23">
        <v>637130.15</v>
      </c>
      <c r="F463" s="23">
        <v>8053.444285714286</v>
      </c>
      <c r="K463" s="206"/>
    </row>
    <row r="464" spans="2:11" ht="11.25" customHeight="1">
      <c r="B464" s="8">
        <f>MAX($B$2:B463)+1</f>
        <v>358</v>
      </c>
      <c r="C464" s="22" t="s">
        <v>916</v>
      </c>
      <c r="D464" s="22"/>
      <c r="E464" s="23">
        <v>287015.89</v>
      </c>
      <c r="F464" s="23">
        <v>1304.9871428571428</v>
      </c>
      <c r="K464" s="206"/>
    </row>
    <row r="465" spans="2:11" ht="11.25" customHeight="1">
      <c r="B465" s="8">
        <f>MAX($B$2:B464)+1</f>
        <v>359</v>
      </c>
      <c r="C465" s="22" t="s">
        <v>917</v>
      </c>
      <c r="D465" s="22"/>
      <c r="E465" s="23">
        <v>9759775.84</v>
      </c>
      <c r="F465" s="23">
        <v>1757.5985714285712</v>
      </c>
      <c r="K465" s="206"/>
    </row>
    <row r="466" spans="2:11" ht="11.25" customHeight="1">
      <c r="B466" s="8">
        <f>MAX($B$2:B465)+1</f>
        <v>360</v>
      </c>
      <c r="C466" s="22" t="s">
        <v>918</v>
      </c>
      <c r="D466" s="22"/>
      <c r="E466" s="23">
        <v>3979909.17</v>
      </c>
      <c r="F466" s="23">
        <v>20743.354285714286</v>
      </c>
      <c r="K466" s="206"/>
    </row>
    <row r="467" spans="2:11" ht="11.25" customHeight="1" hidden="1" outlineLevel="1">
      <c r="B467" s="8"/>
      <c r="C467" s="28" t="s">
        <v>919</v>
      </c>
      <c r="D467" s="28"/>
      <c r="E467" s="23">
        <v>6683185.07</v>
      </c>
      <c r="F467" s="23">
        <v>8727.658571428572</v>
      </c>
      <c r="K467" s="206"/>
    </row>
    <row r="468" spans="2:11" ht="11.25" customHeight="1" hidden="1" outlineLevel="1">
      <c r="B468" s="8"/>
      <c r="C468" s="28" t="s">
        <v>1700</v>
      </c>
      <c r="D468" s="28"/>
      <c r="E468" s="23">
        <v>78561.05</v>
      </c>
      <c r="F468" s="23">
        <v>0</v>
      </c>
      <c r="K468" s="206"/>
    </row>
    <row r="469" spans="2:11" ht="11.25" customHeight="1" collapsed="1">
      <c r="B469" s="8">
        <f>MAX($B$2:B468)+1</f>
        <v>361</v>
      </c>
      <c r="C469" s="22" t="s">
        <v>919</v>
      </c>
      <c r="D469" s="22"/>
      <c r="E469" s="23">
        <f>SUBTOTAL(9,E466:E468)</f>
        <v>10741655.290000001</v>
      </c>
      <c r="F469" s="23">
        <f>SUBTOTAL(9,F466:F468)</f>
        <v>29471.012857142858</v>
      </c>
      <c r="K469" s="206"/>
    </row>
    <row r="470" spans="2:11" ht="11.25" customHeight="1">
      <c r="B470" s="8">
        <f>MAX($B$2:B469)+1</f>
        <v>362</v>
      </c>
      <c r="C470" s="22" t="s">
        <v>920</v>
      </c>
      <c r="D470" s="22"/>
      <c r="E470" s="23">
        <v>5550403.54</v>
      </c>
      <c r="F470" s="23">
        <v>26410.190000000002</v>
      </c>
      <c r="K470" s="206"/>
    </row>
    <row r="471" spans="2:11" ht="11.25" customHeight="1">
      <c r="B471" s="8">
        <f>MAX($B$2:B470)+1</f>
        <v>363</v>
      </c>
      <c r="C471" s="22" t="s">
        <v>921</v>
      </c>
      <c r="D471" s="22"/>
      <c r="E471" s="23">
        <v>3917827.6399999997</v>
      </c>
      <c r="F471" s="23">
        <v>37562.65714285715</v>
      </c>
      <c r="K471" s="206"/>
    </row>
    <row r="472" spans="2:11" ht="11.25" customHeight="1">
      <c r="B472" s="8">
        <f>MAX($B$2:B471)+1</f>
        <v>364</v>
      </c>
      <c r="C472" s="22" t="s">
        <v>922</v>
      </c>
      <c r="D472" s="22"/>
      <c r="E472" s="23">
        <v>2305561.21</v>
      </c>
      <c r="F472" s="23">
        <v>25970.168571428574</v>
      </c>
      <c r="K472" s="206"/>
    </row>
    <row r="473" spans="2:11" ht="11.25" customHeight="1">
      <c r="B473" s="8">
        <f>MAX($B$2:B472)+1</f>
        <v>365</v>
      </c>
      <c r="C473" s="22" t="s">
        <v>923</v>
      </c>
      <c r="D473" s="22"/>
      <c r="E473" s="23">
        <v>26655.18</v>
      </c>
      <c r="F473" s="23">
        <v>1468.3628571428574</v>
      </c>
      <c r="K473" s="206"/>
    </row>
    <row r="474" spans="2:11" ht="11.25" customHeight="1">
      <c r="B474" s="8">
        <f>MAX($B$2:B473)+1</f>
        <v>366</v>
      </c>
      <c r="C474" s="22" t="s">
        <v>924</v>
      </c>
      <c r="D474" s="22"/>
      <c r="E474" s="23">
        <v>1396671.8099999998</v>
      </c>
      <c r="F474" s="23">
        <v>1660.437142857143</v>
      </c>
      <c r="K474" s="206"/>
    </row>
    <row r="475" spans="2:11" ht="11.25" customHeight="1">
      <c r="B475" s="8">
        <f>MAX($B$2:B474)+1</f>
        <v>367</v>
      </c>
      <c r="C475" s="22" t="s">
        <v>925</v>
      </c>
      <c r="D475" s="22"/>
      <c r="E475" s="23">
        <v>144674</v>
      </c>
      <c r="F475" s="23">
        <v>0</v>
      </c>
      <c r="K475" s="206"/>
    </row>
    <row r="476" spans="2:11" ht="11.25" customHeight="1">
      <c r="B476" s="8">
        <f>MAX($B$2:B475)+1</f>
        <v>368</v>
      </c>
      <c r="C476" s="22" t="s">
        <v>926</v>
      </c>
      <c r="D476" s="22"/>
      <c r="E476" s="23">
        <v>1063565.013</v>
      </c>
      <c r="F476" s="23">
        <v>6556.7414285714285</v>
      </c>
      <c r="K476" s="206"/>
    </row>
    <row r="477" spans="2:11" ht="11.25" customHeight="1" hidden="1" outlineLevel="1">
      <c r="B477" s="8"/>
      <c r="C477" s="27" t="s">
        <v>927</v>
      </c>
      <c r="D477" s="22"/>
      <c r="E477" s="23">
        <v>819140.63</v>
      </c>
      <c r="F477" s="23">
        <v>7572.261428571429</v>
      </c>
      <c r="K477" s="206"/>
    </row>
    <row r="478" spans="2:11" ht="11.25" customHeight="1" hidden="1" outlineLevel="1">
      <c r="B478" s="8"/>
      <c r="C478" s="27" t="s">
        <v>2222</v>
      </c>
      <c r="D478" s="22"/>
      <c r="E478" s="23">
        <v>979286.37</v>
      </c>
      <c r="F478" s="23">
        <v>0</v>
      </c>
      <c r="K478" s="206"/>
    </row>
    <row r="479" spans="2:11" ht="11.25" customHeight="1" collapsed="1">
      <c r="B479" s="8">
        <f>MAX($B$2:B478)+1</f>
        <v>369</v>
      </c>
      <c r="C479" s="22" t="s">
        <v>927</v>
      </c>
      <c r="D479" s="22"/>
      <c r="E479" s="23">
        <f>SUBTOTAL(9,E477:E478)</f>
        <v>1798427</v>
      </c>
      <c r="F479" s="23">
        <f>SUBTOTAL(9,F477:F478)</f>
        <v>7572.261428571429</v>
      </c>
      <c r="K479" s="206"/>
    </row>
    <row r="480" spans="2:11" ht="11.25" customHeight="1">
      <c r="B480" s="8">
        <f>MAX($B$2:B479)+1</f>
        <v>370</v>
      </c>
      <c r="C480" s="22" t="s">
        <v>928</v>
      </c>
      <c r="D480" s="22"/>
      <c r="E480" s="23">
        <v>26872708.196</v>
      </c>
      <c r="F480" s="23">
        <v>105687.20285714285</v>
      </c>
      <c r="K480" s="206"/>
    </row>
    <row r="481" spans="2:11" ht="11.25" customHeight="1">
      <c r="B481" s="8">
        <f>MAX($B$2:B480)+1</f>
        <v>371</v>
      </c>
      <c r="C481" s="22" t="s">
        <v>929</v>
      </c>
      <c r="D481" s="22"/>
      <c r="E481" s="23">
        <v>9627742.21</v>
      </c>
      <c r="F481" s="23">
        <v>37023.915714285715</v>
      </c>
      <c r="K481" s="206"/>
    </row>
    <row r="482" spans="2:11" ht="11.25" customHeight="1">
      <c r="B482" s="8">
        <f>MAX($B$2:B481)+1</f>
        <v>372</v>
      </c>
      <c r="C482" s="28" t="s">
        <v>930</v>
      </c>
      <c r="D482" s="28"/>
      <c r="E482" s="23">
        <v>11183170.08</v>
      </c>
      <c r="F482" s="23">
        <v>3472.821428571428</v>
      </c>
      <c r="K482" s="206"/>
    </row>
    <row r="483" spans="2:11" ht="11.25" customHeight="1">
      <c r="B483" s="8">
        <f>MAX($B$2:B482)+1</f>
        <v>373</v>
      </c>
      <c r="C483" s="28" t="s">
        <v>2399</v>
      </c>
      <c r="D483" s="28"/>
      <c r="E483" s="23">
        <v>8795904.64</v>
      </c>
      <c r="F483" s="23">
        <v>13545.162857142857</v>
      </c>
      <c r="K483" s="206"/>
    </row>
    <row r="484" spans="2:11" ht="11.25" customHeight="1" hidden="1" outlineLevel="1">
      <c r="B484" s="8"/>
      <c r="C484" s="28" t="s">
        <v>1701</v>
      </c>
      <c r="D484" s="28"/>
      <c r="E484" s="23">
        <v>158859.57</v>
      </c>
      <c r="F484" s="23">
        <v>0</v>
      </c>
      <c r="K484" s="206"/>
    </row>
    <row r="485" spans="2:11" ht="11.25" customHeight="1" hidden="1" outlineLevel="1">
      <c r="B485" s="8"/>
      <c r="C485" s="28" t="s">
        <v>1702</v>
      </c>
      <c r="D485" s="28"/>
      <c r="E485" s="23">
        <v>360081.54</v>
      </c>
      <c r="F485" s="23">
        <v>0</v>
      </c>
      <c r="K485" s="206"/>
    </row>
    <row r="486" spans="2:11" ht="11.25" customHeight="1" hidden="1" outlineLevel="1">
      <c r="B486" s="8"/>
      <c r="C486" s="27" t="s">
        <v>1703</v>
      </c>
      <c r="D486" s="27"/>
      <c r="E486" s="23">
        <v>10590.51</v>
      </c>
      <c r="F486" s="23">
        <v>0</v>
      </c>
      <c r="K486" s="206"/>
    </row>
    <row r="487" spans="2:11" ht="11.25" customHeight="1" collapsed="1">
      <c r="B487" s="8">
        <f>MAX($B$2:B486)+1</f>
        <v>374</v>
      </c>
      <c r="C487" s="22" t="s">
        <v>2013</v>
      </c>
      <c r="D487" s="22"/>
      <c r="E487" s="23">
        <f>SUBTOTAL(9,E484:E486)</f>
        <v>529531.62</v>
      </c>
      <c r="F487" s="23">
        <f>SUBTOTAL(9,F484:F486)</f>
        <v>0</v>
      </c>
      <c r="K487" s="206"/>
    </row>
    <row r="488" spans="2:11" ht="11.25" customHeight="1">
      <c r="B488" s="8">
        <f>MAX($B$2:B487)+1</f>
        <v>375</v>
      </c>
      <c r="C488" s="22" t="s">
        <v>931</v>
      </c>
      <c r="D488" s="22"/>
      <c r="E488" s="23">
        <v>333524.69</v>
      </c>
      <c r="F488" s="23">
        <v>6582.915714285714</v>
      </c>
      <c r="K488" s="206"/>
    </row>
    <row r="489" spans="2:11" ht="11.25" customHeight="1">
      <c r="B489" s="8">
        <f>MAX($B$2:B488)+1</f>
        <v>376</v>
      </c>
      <c r="C489" s="22" t="s">
        <v>932</v>
      </c>
      <c r="D489" s="22"/>
      <c r="E489" s="23">
        <v>69437</v>
      </c>
      <c r="F489" s="23">
        <v>6843.8614285714275</v>
      </c>
      <c r="K489" s="206"/>
    </row>
    <row r="490" spans="2:11" ht="11.25" customHeight="1">
      <c r="B490" s="8">
        <f>MAX($B$2:B489)+1</f>
        <v>377</v>
      </c>
      <c r="C490" s="22" t="s">
        <v>933</v>
      </c>
      <c r="D490" s="22"/>
      <c r="E490" s="23">
        <v>1078591.8599999999</v>
      </c>
      <c r="F490" s="23">
        <v>5252.598571428571</v>
      </c>
      <c r="K490" s="206"/>
    </row>
    <row r="491" spans="2:11" ht="11.25" customHeight="1">
      <c r="B491" s="8">
        <f>MAX($B$2:B490)+1</f>
        <v>378</v>
      </c>
      <c r="C491" s="22" t="s">
        <v>934</v>
      </c>
      <c r="D491" s="22"/>
      <c r="E491" s="23">
        <v>658952.5</v>
      </c>
      <c r="F491" s="23">
        <v>17895.977142857144</v>
      </c>
      <c r="K491" s="206"/>
    </row>
    <row r="492" spans="2:11" ht="11.25" customHeight="1">
      <c r="B492" s="8">
        <f>MAX($B$2:B491)+1</f>
        <v>379</v>
      </c>
      <c r="C492" s="1" t="s">
        <v>1704</v>
      </c>
      <c r="E492" s="23">
        <v>32176.7</v>
      </c>
      <c r="F492" s="23">
        <v>51.68714285714286</v>
      </c>
      <c r="K492" s="206"/>
    </row>
    <row r="493" spans="2:11" ht="11.25" customHeight="1" hidden="1" outlineLevel="1">
      <c r="B493" s="8"/>
      <c r="C493" s="28" t="s">
        <v>1705</v>
      </c>
      <c r="D493" s="28"/>
      <c r="E493" s="23">
        <v>2221666.88</v>
      </c>
      <c r="F493" s="23">
        <v>197199.86571428573</v>
      </c>
      <c r="K493" s="206"/>
    </row>
    <row r="494" spans="2:11" ht="11.25" customHeight="1" hidden="1" outlineLevel="1">
      <c r="B494" s="8"/>
      <c r="C494" s="28" t="s">
        <v>1706</v>
      </c>
      <c r="D494" s="28"/>
      <c r="E494" s="23">
        <v>1491566.05</v>
      </c>
      <c r="F494" s="23">
        <v>64904.91857142857</v>
      </c>
      <c r="K494" s="206"/>
    </row>
    <row r="495" spans="2:11" ht="11.25" customHeight="1" collapsed="1">
      <c r="B495" s="8">
        <f>MAX($B$2:B494)+1</f>
        <v>380</v>
      </c>
      <c r="C495" s="22" t="s">
        <v>1660</v>
      </c>
      <c r="D495" s="22"/>
      <c r="E495" s="23">
        <f>SUBTOTAL(9,E493:E494)</f>
        <v>3713232.9299999997</v>
      </c>
      <c r="F495" s="23">
        <f>SUBTOTAL(9,F493:F494)</f>
        <v>262104.7842857143</v>
      </c>
      <c r="K495" s="206"/>
    </row>
    <row r="496" spans="2:11" ht="11.25" customHeight="1">
      <c r="B496" s="8">
        <f>MAX($B$2:B495)+1</f>
        <v>381</v>
      </c>
      <c r="C496" s="22" t="s">
        <v>935</v>
      </c>
      <c r="D496" s="22"/>
      <c r="E496" s="23">
        <v>597381.12</v>
      </c>
      <c r="F496" s="23">
        <v>3703.8685714285716</v>
      </c>
      <c r="K496" s="206"/>
    </row>
    <row r="497" spans="2:11" ht="11.25" customHeight="1">
      <c r="B497" s="8">
        <f>MAX($B$2:B496)+1</f>
        <v>382</v>
      </c>
      <c r="C497" s="22" t="s">
        <v>1626</v>
      </c>
      <c r="D497" s="22"/>
      <c r="E497" s="23">
        <v>629897.44</v>
      </c>
      <c r="F497" s="23">
        <v>0</v>
      </c>
      <c r="K497" s="206"/>
    </row>
    <row r="498" spans="2:11" ht="11.25" customHeight="1">
      <c r="B498" s="8">
        <f>MAX($B$2:B497)+1</f>
        <v>383</v>
      </c>
      <c r="C498" s="22" t="s">
        <v>936</v>
      </c>
      <c r="D498" s="22"/>
      <c r="E498" s="23">
        <v>941172.2899999999</v>
      </c>
      <c r="F498" s="23">
        <v>11609.952857142858</v>
      </c>
      <c r="K498" s="206"/>
    </row>
    <row r="499" spans="2:11" ht="11.25" customHeight="1">
      <c r="B499" s="8">
        <f>MAX($B$2:B498)+1</f>
        <v>384</v>
      </c>
      <c r="C499" s="22" t="s">
        <v>937</v>
      </c>
      <c r="D499" s="22"/>
      <c r="E499" s="23">
        <v>891405.23</v>
      </c>
      <c r="F499" s="23">
        <v>7773.545714285714</v>
      </c>
      <c r="K499" s="206"/>
    </row>
    <row r="500" spans="2:11" ht="11.25" customHeight="1">
      <c r="B500" s="8">
        <f>MAX($B$2:B499)+1</f>
        <v>385</v>
      </c>
      <c r="C500" s="22" t="s">
        <v>938</v>
      </c>
      <c r="D500" s="22"/>
      <c r="E500" s="23">
        <v>773158.5</v>
      </c>
      <c r="F500" s="23">
        <v>0</v>
      </c>
      <c r="K500" s="206"/>
    </row>
    <row r="501" spans="2:11" ht="11.25" customHeight="1">
      <c r="B501" s="8">
        <f>MAX($B$2:B500)+1</f>
        <v>386</v>
      </c>
      <c r="C501" s="22" t="s">
        <v>939</v>
      </c>
      <c r="D501" s="22"/>
      <c r="E501" s="23">
        <v>5518064.33</v>
      </c>
      <c r="F501" s="23">
        <v>66141.19571428573</v>
      </c>
      <c r="K501" s="206"/>
    </row>
    <row r="502" spans="2:11" ht="11.25" customHeight="1" hidden="1" outlineLevel="1">
      <c r="B502" s="8"/>
      <c r="C502" s="22" t="s">
        <v>940</v>
      </c>
      <c r="D502" s="22"/>
      <c r="E502" s="23">
        <v>8692113.16</v>
      </c>
      <c r="F502" s="23">
        <v>24428.73</v>
      </c>
      <c r="K502" s="206"/>
    </row>
    <row r="503" spans="2:11" ht="11.25" customHeight="1" hidden="1" outlineLevel="1">
      <c r="B503" s="8"/>
      <c r="C503" s="22" t="s">
        <v>2377</v>
      </c>
      <c r="D503" s="22"/>
      <c r="E503" s="23">
        <v>31863.86</v>
      </c>
      <c r="F503" s="23">
        <v>0</v>
      </c>
      <c r="K503" s="206"/>
    </row>
    <row r="504" spans="2:11" ht="11.25" customHeight="1" hidden="1" outlineLevel="1">
      <c r="B504" s="8"/>
      <c r="C504" s="22" t="s">
        <v>2378</v>
      </c>
      <c r="D504" s="22"/>
      <c r="E504" s="23">
        <v>28312.32</v>
      </c>
      <c r="F504" s="23">
        <v>0</v>
      </c>
      <c r="K504" s="206"/>
    </row>
    <row r="505" spans="2:11" ht="11.25" customHeight="1" collapsed="1">
      <c r="B505" s="8">
        <f>MAX($B$2:B504)+1</f>
        <v>387</v>
      </c>
      <c r="C505" s="22" t="s">
        <v>940</v>
      </c>
      <c r="D505" s="22"/>
      <c r="E505" s="23">
        <f>SUBTOTAL(9,E502:E504)</f>
        <v>8752289.34</v>
      </c>
      <c r="F505" s="23">
        <f>SUBTOTAL(9,F502:F504)</f>
        <v>24428.73</v>
      </c>
      <c r="K505" s="206"/>
    </row>
    <row r="506" spans="2:11" ht="11.25" customHeight="1">
      <c r="B506" s="8">
        <f>MAX($B$2:B505)+1</f>
        <v>388</v>
      </c>
      <c r="C506" s="22" t="s">
        <v>941</v>
      </c>
      <c r="D506" s="22"/>
      <c r="E506" s="23">
        <v>11094886.243</v>
      </c>
      <c r="F506" s="23">
        <v>25183.12285714286</v>
      </c>
      <c r="K506" s="206"/>
    </row>
    <row r="507" spans="2:11" ht="11.25" customHeight="1" hidden="1" outlineLevel="1">
      <c r="B507" s="8"/>
      <c r="C507" s="27" t="s">
        <v>942</v>
      </c>
      <c r="D507" s="27"/>
      <c r="E507" s="23">
        <v>5699847.173</v>
      </c>
      <c r="F507" s="23">
        <v>14854.140000000001</v>
      </c>
      <c r="K507" s="206"/>
    </row>
    <row r="508" spans="2:11" ht="11.25" customHeight="1" hidden="1" outlineLevel="1">
      <c r="B508" s="8"/>
      <c r="C508" s="27" t="s">
        <v>1707</v>
      </c>
      <c r="D508" s="27"/>
      <c r="E508" s="23">
        <v>103973.53</v>
      </c>
      <c r="F508" s="23">
        <v>0</v>
      </c>
      <c r="K508" s="206"/>
    </row>
    <row r="509" spans="2:11" ht="11.25" customHeight="1" hidden="1" outlineLevel="1">
      <c r="B509" s="8"/>
      <c r="C509" s="27" t="s">
        <v>1708</v>
      </c>
      <c r="D509" s="27"/>
      <c r="E509" s="23">
        <v>639837.35</v>
      </c>
      <c r="F509" s="23">
        <v>0</v>
      </c>
      <c r="K509" s="206"/>
    </row>
    <row r="510" spans="2:11" ht="11.25" customHeight="1" hidden="1" outlineLevel="1">
      <c r="B510" s="8"/>
      <c r="C510" s="27" t="s">
        <v>1709</v>
      </c>
      <c r="D510" s="27"/>
      <c r="E510" s="23">
        <v>47987.78</v>
      </c>
      <c r="F510" s="23">
        <v>0</v>
      </c>
      <c r="K510" s="206"/>
    </row>
    <row r="511" spans="2:11" ht="11.25" customHeight="1" hidden="1" outlineLevel="1">
      <c r="B511" s="8"/>
      <c r="C511" s="27" t="s">
        <v>1710</v>
      </c>
      <c r="D511" s="27"/>
      <c r="E511" s="23">
        <v>7998</v>
      </c>
      <c r="F511" s="23">
        <v>0</v>
      </c>
      <c r="K511" s="206"/>
    </row>
    <row r="512" spans="2:11" ht="11.25" customHeight="1" collapsed="1">
      <c r="B512" s="8">
        <f>MAX($B$2:B511)+1</f>
        <v>389</v>
      </c>
      <c r="C512" s="22" t="s">
        <v>942</v>
      </c>
      <c r="D512" s="22"/>
      <c r="E512" s="23">
        <f>SUBTOTAL(9,E507:E511)</f>
        <v>6499643.833000001</v>
      </c>
      <c r="F512" s="23">
        <f>SUBTOTAL(9,F507:F511)</f>
        <v>14854.140000000001</v>
      </c>
      <c r="K512" s="207"/>
    </row>
    <row r="513" spans="2:11" ht="11.25" customHeight="1" hidden="1" outlineLevel="1">
      <c r="B513" s="8"/>
      <c r="C513" s="22" t="s">
        <v>2271</v>
      </c>
      <c r="D513" s="22"/>
      <c r="E513" s="23">
        <v>3144902.89</v>
      </c>
      <c r="F513" s="23">
        <v>13378.057142857142</v>
      </c>
      <c r="K513" s="206"/>
    </row>
    <row r="514" spans="2:11" ht="11.25" customHeight="1" hidden="1" outlineLevel="1">
      <c r="B514" s="8"/>
      <c r="C514" s="22" t="s">
        <v>1711</v>
      </c>
      <c r="D514" s="22"/>
      <c r="E514" s="23">
        <v>28937.37</v>
      </c>
      <c r="F514" s="23">
        <v>0</v>
      </c>
      <c r="K514" s="206"/>
    </row>
    <row r="515" spans="2:11" ht="11.25" customHeight="1" hidden="1" outlineLevel="1">
      <c r="B515" s="8"/>
      <c r="C515" s="22" t="s">
        <v>1712</v>
      </c>
      <c r="D515" s="22"/>
      <c r="E515" s="23">
        <v>231498.31</v>
      </c>
      <c r="F515" s="23">
        <v>0</v>
      </c>
      <c r="K515" s="206"/>
    </row>
    <row r="516" spans="2:11" ht="11.25" customHeight="1" hidden="1" outlineLevel="1">
      <c r="B516" s="8"/>
      <c r="C516" s="22" t="s">
        <v>1713</v>
      </c>
      <c r="D516" s="22"/>
      <c r="E516" s="23">
        <v>101280.55</v>
      </c>
      <c r="F516" s="23">
        <v>0</v>
      </c>
      <c r="K516" s="206"/>
    </row>
    <row r="517" spans="2:11" ht="11.25" customHeight="1" collapsed="1">
      <c r="B517" s="8">
        <f>MAX($B$2:B516)+1</f>
        <v>390</v>
      </c>
      <c r="C517" s="22" t="s">
        <v>943</v>
      </c>
      <c r="D517" s="22"/>
      <c r="E517" s="23">
        <f>SUBTOTAL(9,E513:E516)</f>
        <v>3506619.12</v>
      </c>
      <c r="F517" s="23">
        <f>SUBTOTAL(9,F513:F516)</f>
        <v>13378.057142857142</v>
      </c>
      <c r="K517" s="206"/>
    </row>
    <row r="518" spans="2:11" ht="11.25" customHeight="1" hidden="1" outlineLevel="1">
      <c r="B518" s="8"/>
      <c r="C518" s="22" t="s">
        <v>2272</v>
      </c>
      <c r="D518" s="22"/>
      <c r="E518" s="23">
        <v>3305144.4000000004</v>
      </c>
      <c r="F518" s="23">
        <v>6495.8428571428585</v>
      </c>
      <c r="K518" s="206"/>
    </row>
    <row r="519" spans="2:11" ht="11.25" customHeight="1" hidden="1" outlineLevel="1">
      <c r="B519" s="8"/>
      <c r="C519" s="22" t="s">
        <v>2273</v>
      </c>
      <c r="D519" s="22"/>
      <c r="E519" s="23">
        <v>760467.0499999999</v>
      </c>
      <c r="F519" s="23">
        <v>0</v>
      </c>
      <c r="K519" s="206"/>
    </row>
    <row r="520" spans="2:11" ht="11.25" customHeight="1" collapsed="1">
      <c r="B520" s="8">
        <f>MAX($B$2:B519)+1</f>
        <v>391</v>
      </c>
      <c r="C520" s="22" t="s">
        <v>944</v>
      </c>
      <c r="D520" s="22"/>
      <c r="E520" s="23">
        <f>SUBTOTAL(9,E518:E519)</f>
        <v>4065611.45</v>
      </c>
      <c r="F520" s="23">
        <f>SUBTOTAL(9,F518:F519)</f>
        <v>6495.8428571428585</v>
      </c>
      <c r="K520" s="206"/>
    </row>
    <row r="521" spans="2:11" ht="11.25" customHeight="1" hidden="1" outlineLevel="1">
      <c r="B521" s="8"/>
      <c r="C521" s="28" t="s">
        <v>945</v>
      </c>
      <c r="D521" s="28"/>
      <c r="E521" s="23">
        <v>8812515.290000001</v>
      </c>
      <c r="F521" s="23">
        <v>26427.99142857143</v>
      </c>
      <c r="K521" s="206"/>
    </row>
    <row r="522" spans="2:11" ht="11.25" customHeight="1" hidden="1" outlineLevel="1">
      <c r="B522" s="8"/>
      <c r="C522" s="28" t="s">
        <v>1714</v>
      </c>
      <c r="D522" s="28"/>
      <c r="E522" s="23">
        <v>359186.38</v>
      </c>
      <c r="F522" s="23">
        <v>0</v>
      </c>
      <c r="K522" s="206"/>
    </row>
    <row r="523" spans="2:11" ht="11.25" customHeight="1" hidden="1" outlineLevel="1">
      <c r="B523" s="8"/>
      <c r="C523" s="28" t="s">
        <v>1715</v>
      </c>
      <c r="D523" s="28"/>
      <c r="E523" s="23">
        <v>2564040.5999999996</v>
      </c>
      <c r="F523" s="23">
        <v>0</v>
      </c>
      <c r="K523" s="206"/>
    </row>
    <row r="524" spans="2:11" ht="11.25" customHeight="1" collapsed="1">
      <c r="B524" s="8">
        <f>MAX($B$2:B523)+1</f>
        <v>392</v>
      </c>
      <c r="C524" s="22" t="s">
        <v>945</v>
      </c>
      <c r="D524" s="22"/>
      <c r="E524" s="23">
        <f>SUBTOTAL(9,E521:E523)</f>
        <v>11735742.270000001</v>
      </c>
      <c r="F524" s="23">
        <f>SUBTOTAL(9,F521:F523)</f>
        <v>26427.99142857143</v>
      </c>
      <c r="K524" s="206"/>
    </row>
    <row r="525" spans="2:11" ht="11.25" customHeight="1">
      <c r="B525" s="8">
        <f>MAX($B$2:B524)+1</f>
        <v>393</v>
      </c>
      <c r="C525" s="22" t="s">
        <v>1536</v>
      </c>
      <c r="D525" s="22"/>
      <c r="E525" s="23">
        <v>1053416.73</v>
      </c>
      <c r="F525" s="23">
        <v>4252.62</v>
      </c>
      <c r="K525" s="206"/>
    </row>
    <row r="526" spans="2:11" ht="11.25" customHeight="1">
      <c r="B526" s="8">
        <f>MAX($B$2:B525)+1</f>
        <v>394</v>
      </c>
      <c r="C526" s="22" t="s">
        <v>946</v>
      </c>
      <c r="D526" s="22"/>
      <c r="E526" s="23">
        <v>3815255.440000001</v>
      </c>
      <c r="F526" s="23">
        <v>21553.272857142856</v>
      </c>
      <c r="K526" s="206"/>
    </row>
    <row r="527" spans="2:11" ht="11.25" customHeight="1">
      <c r="B527" s="8">
        <f>MAX($B$2:B526)+1</f>
        <v>395</v>
      </c>
      <c r="C527" s="22" t="s">
        <v>947</v>
      </c>
      <c r="D527" s="22"/>
      <c r="E527" s="23">
        <v>6741801.27</v>
      </c>
      <c r="F527" s="23">
        <v>39376.077142857146</v>
      </c>
      <c r="K527" s="206"/>
    </row>
    <row r="528" spans="2:11" ht="11.25" customHeight="1">
      <c r="B528" s="8">
        <f>MAX($B$2:B527)+1</f>
        <v>396</v>
      </c>
      <c r="C528" s="22" t="s">
        <v>948</v>
      </c>
      <c r="D528" s="22"/>
      <c r="E528" s="23">
        <v>73303.79999999999</v>
      </c>
      <c r="F528" s="23">
        <v>603.232857142857</v>
      </c>
      <c r="K528" s="206"/>
    </row>
    <row r="529" spans="2:11" ht="11.25" customHeight="1">
      <c r="B529" s="8">
        <f>MAX($B$2:B528)+1</f>
        <v>397</v>
      </c>
      <c r="C529" s="22" t="s">
        <v>949</v>
      </c>
      <c r="D529" s="22"/>
      <c r="E529" s="23">
        <v>23317</v>
      </c>
      <c r="F529" s="23">
        <v>196.8414285714286</v>
      </c>
      <c r="K529" s="206"/>
    </row>
    <row r="530" spans="2:11" ht="11.25" customHeight="1">
      <c r="B530" s="8">
        <f>MAX($B$2:B529)+1</f>
        <v>398</v>
      </c>
      <c r="C530" s="22" t="s">
        <v>950</v>
      </c>
      <c r="D530" s="22"/>
      <c r="E530" s="23">
        <v>4456110.3775</v>
      </c>
      <c r="F530" s="23">
        <v>14597.000714285716</v>
      </c>
      <c r="G530" s="18">
        <v>0.5</v>
      </c>
      <c r="K530" s="206"/>
    </row>
    <row r="531" spans="2:11" ht="11.25" customHeight="1">
      <c r="B531" s="8">
        <f>MAX($B$2:B530)+1</f>
        <v>399</v>
      </c>
      <c r="C531" s="22" t="s">
        <v>951</v>
      </c>
      <c r="D531" s="22"/>
      <c r="E531" s="23">
        <v>8713787.135</v>
      </c>
      <c r="F531" s="23">
        <v>30007.24428571429</v>
      </c>
      <c r="K531" s="206"/>
    </row>
    <row r="532" spans="2:11" ht="11.25" customHeight="1">
      <c r="B532" s="8">
        <f>MAX($B$2:B531)+1</f>
        <v>400</v>
      </c>
      <c r="C532" s="22" t="s">
        <v>952</v>
      </c>
      <c r="D532" s="22"/>
      <c r="E532" s="23">
        <v>619487</v>
      </c>
      <c r="F532" s="23">
        <v>744.4685714285715</v>
      </c>
      <c r="K532" s="206"/>
    </row>
    <row r="533" spans="2:11" ht="11.25" customHeight="1">
      <c r="B533" s="8">
        <f>MAX($B$2:B532)+1</f>
        <v>401</v>
      </c>
      <c r="C533" s="22" t="s">
        <v>953</v>
      </c>
      <c r="D533" s="22"/>
      <c r="E533" s="23">
        <v>11094.34</v>
      </c>
      <c r="F533" s="23">
        <v>389.37</v>
      </c>
      <c r="K533" s="206"/>
    </row>
    <row r="534" spans="2:11" ht="11.25" customHeight="1">
      <c r="B534" s="8">
        <f>MAX($B$2:B533)+1</f>
        <v>402</v>
      </c>
      <c r="C534" s="22" t="s">
        <v>954</v>
      </c>
      <c r="D534" s="22"/>
      <c r="E534" s="23">
        <v>1223701.479</v>
      </c>
      <c r="F534" s="23">
        <v>7365.608571428572</v>
      </c>
      <c r="K534" s="206"/>
    </row>
    <row r="535" spans="2:11" ht="11.25" customHeight="1">
      <c r="B535" s="8">
        <f>MAX($B$2:B534)+1</f>
        <v>403</v>
      </c>
      <c r="C535" s="22" t="s">
        <v>2014</v>
      </c>
      <c r="D535" s="22"/>
      <c r="E535" s="23">
        <v>894251.19</v>
      </c>
      <c r="F535" s="23">
        <v>0</v>
      </c>
      <c r="K535" s="206"/>
    </row>
    <row r="536" spans="2:11" ht="11.25" customHeight="1">
      <c r="B536" s="8">
        <f>MAX($B$2:B535)+1</f>
        <v>404</v>
      </c>
      <c r="C536" s="22" t="s">
        <v>955</v>
      </c>
      <c r="D536" s="22"/>
      <c r="E536" s="23">
        <v>4394355.6899999995</v>
      </c>
      <c r="F536" s="23">
        <v>1709.7342857142855</v>
      </c>
      <c r="K536" s="206"/>
    </row>
    <row r="537" spans="2:11" ht="11.25" customHeight="1">
      <c r="B537" s="8">
        <f>MAX($B$2:B536)+1</f>
        <v>405</v>
      </c>
      <c r="C537" s="22" t="s">
        <v>956</v>
      </c>
      <c r="D537" s="22"/>
      <c r="E537" s="23">
        <v>459238.44</v>
      </c>
      <c r="F537" s="23">
        <v>4967.231428571429</v>
      </c>
      <c r="K537" s="206"/>
    </row>
    <row r="538" spans="2:11" ht="11.25" customHeight="1" hidden="1" outlineLevel="1">
      <c r="B538" s="8"/>
      <c r="C538" s="28" t="s">
        <v>957</v>
      </c>
      <c r="D538" s="28"/>
      <c r="E538" s="23">
        <v>2668698.21</v>
      </c>
      <c r="F538" s="23">
        <v>6524.339999999999</v>
      </c>
      <c r="K538" s="206"/>
    </row>
    <row r="539" spans="2:11" ht="11.25" customHeight="1" hidden="1" outlineLevel="1">
      <c r="B539" s="8"/>
      <c r="C539" s="28" t="s">
        <v>1716</v>
      </c>
      <c r="D539" s="28"/>
      <c r="E539" s="23">
        <v>5106906.83</v>
      </c>
      <c r="F539" s="23">
        <v>0</v>
      </c>
      <c r="K539" s="206"/>
    </row>
    <row r="540" spans="2:11" ht="11.25" customHeight="1" collapsed="1">
      <c r="B540" s="8">
        <f>MAX($B$2:B539)+1</f>
        <v>406</v>
      </c>
      <c r="C540" s="22" t="s">
        <v>957</v>
      </c>
      <c r="D540" s="22"/>
      <c r="E540" s="23">
        <f>SUBTOTAL(9,E538:E539)</f>
        <v>7775605.04</v>
      </c>
      <c r="F540" s="23">
        <f>SUBTOTAL(9,F538:F539)</f>
        <v>6524.339999999999</v>
      </c>
      <c r="K540" s="206"/>
    </row>
    <row r="541" spans="2:11" ht="11.25" customHeight="1">
      <c r="B541" s="8">
        <f>MAX($B$2:B540)+1</f>
        <v>407</v>
      </c>
      <c r="C541" s="22" t="s">
        <v>1537</v>
      </c>
      <c r="D541" s="22"/>
      <c r="E541" s="23">
        <v>2077322.8599999999</v>
      </c>
      <c r="F541" s="23">
        <v>7617.3328571428565</v>
      </c>
      <c r="K541" s="206"/>
    </row>
    <row r="542" spans="2:11" ht="11.25" customHeight="1">
      <c r="B542" s="8">
        <f>MAX($B$2:B541)+1</f>
        <v>408</v>
      </c>
      <c r="C542" s="22" t="s">
        <v>958</v>
      </c>
      <c r="D542" s="22"/>
      <c r="E542" s="23">
        <v>1875825.9529999997</v>
      </c>
      <c r="F542" s="23">
        <v>14773.91</v>
      </c>
      <c r="K542" s="206"/>
    </row>
    <row r="543" spans="2:11" ht="11.25" customHeight="1">
      <c r="B543" s="8">
        <f>MAX($B$2:B542)+1</f>
        <v>409</v>
      </c>
      <c r="C543" s="22" t="s">
        <v>959</v>
      </c>
      <c r="D543" s="22"/>
      <c r="E543" s="23">
        <v>13284118.87</v>
      </c>
      <c r="F543" s="23">
        <v>5255.877142857144</v>
      </c>
      <c r="K543" s="206"/>
    </row>
    <row r="544" spans="2:11" ht="11.25" customHeight="1">
      <c r="B544" s="8">
        <f>MAX($B$2:B543)+1</f>
        <v>410</v>
      </c>
      <c r="C544" s="22" t="s">
        <v>1538</v>
      </c>
      <c r="D544" s="22"/>
      <c r="E544" s="23">
        <v>135877031.71</v>
      </c>
      <c r="F544" s="23">
        <v>11046.022857142858</v>
      </c>
      <c r="K544" s="206"/>
    </row>
    <row r="545" spans="2:11" ht="11.25" customHeight="1">
      <c r="B545" s="8">
        <f>MAX($B$2:B544)+1</f>
        <v>411</v>
      </c>
      <c r="C545" s="27" t="s">
        <v>2230</v>
      </c>
      <c r="D545" s="22"/>
      <c r="E545" s="23">
        <v>242292.96999999997</v>
      </c>
      <c r="F545" s="23">
        <v>0</v>
      </c>
      <c r="K545" s="206"/>
    </row>
    <row r="546" spans="2:11" ht="11.25" customHeight="1">
      <c r="B546" s="8">
        <f>MAX($B$2:B545)+1</f>
        <v>412</v>
      </c>
      <c r="C546" s="27" t="s">
        <v>2400</v>
      </c>
      <c r="D546" s="22"/>
      <c r="E546" s="23">
        <v>6115820.12</v>
      </c>
      <c r="F546" s="23">
        <v>6134.385714285714</v>
      </c>
      <c r="K546" s="206"/>
    </row>
    <row r="547" spans="2:11" ht="11.25" customHeight="1">
      <c r="B547" s="8">
        <f>MAX($B$2:B546)+1</f>
        <v>413</v>
      </c>
      <c r="C547" s="27" t="s">
        <v>2274</v>
      </c>
      <c r="D547" s="22"/>
      <c r="E547" s="23">
        <v>6939216.65</v>
      </c>
      <c r="F547" s="23">
        <v>2430.342857142857</v>
      </c>
      <c r="K547" s="206"/>
    </row>
    <row r="548" spans="2:11" ht="11.25" customHeight="1">
      <c r="B548" s="8">
        <f>MAX($B$2:B547)+1</f>
        <v>414</v>
      </c>
      <c r="C548" s="22" t="s">
        <v>960</v>
      </c>
      <c r="D548" s="22"/>
      <c r="E548" s="23">
        <v>16999672.630000003</v>
      </c>
      <c r="F548" s="23">
        <v>62390.68142857142</v>
      </c>
      <c r="K548" s="206"/>
    </row>
    <row r="549" spans="2:11" ht="11.25" customHeight="1">
      <c r="B549" s="8">
        <f>MAX($B$2:B548)+1</f>
        <v>415</v>
      </c>
      <c r="C549" s="22" t="s">
        <v>961</v>
      </c>
      <c r="D549" s="22"/>
      <c r="E549" s="23">
        <v>1519533.76</v>
      </c>
      <c r="F549" s="23">
        <v>13934.848571428573</v>
      </c>
      <c r="K549" s="206"/>
    </row>
    <row r="550" spans="2:11" ht="11.25" customHeight="1" hidden="1" outlineLevel="1">
      <c r="B550" s="8"/>
      <c r="C550" s="27" t="s">
        <v>962</v>
      </c>
      <c r="D550" s="22"/>
      <c r="E550" s="23">
        <v>3567087.906</v>
      </c>
      <c r="F550" s="23">
        <v>5331.367142857144</v>
      </c>
      <c r="K550" s="206"/>
    </row>
    <row r="551" spans="2:11" ht="11.25" customHeight="1" hidden="1" outlineLevel="1">
      <c r="B551" s="8"/>
      <c r="C551" s="27" t="s">
        <v>2223</v>
      </c>
      <c r="D551" s="22"/>
      <c r="E551" s="23">
        <v>13043705.31</v>
      </c>
      <c r="F551" s="23">
        <v>0</v>
      </c>
      <c r="K551" s="206"/>
    </row>
    <row r="552" spans="2:11" ht="11.25" customHeight="1" collapsed="1">
      <c r="B552" s="8">
        <f>MAX($B$2:B551)+1</f>
        <v>416</v>
      </c>
      <c r="C552" s="22" t="s">
        <v>962</v>
      </c>
      <c r="D552" s="22"/>
      <c r="E552" s="23">
        <f>SUBTOTAL(9,E550:E551)</f>
        <v>16610793.216</v>
      </c>
      <c r="F552" s="23">
        <f>SUBTOTAL(9,F550:F551)</f>
        <v>5331.367142857144</v>
      </c>
      <c r="K552" s="206"/>
    </row>
    <row r="553" spans="2:11" ht="11.25" customHeight="1">
      <c r="B553" s="8">
        <f>MAX($B$2:B552)+1</f>
        <v>417</v>
      </c>
      <c r="C553" s="22" t="s">
        <v>963</v>
      </c>
      <c r="D553" s="22"/>
      <c r="E553" s="23">
        <v>1944282</v>
      </c>
      <c r="F553" s="23">
        <v>3973.214285714286</v>
      </c>
      <c r="K553" s="206"/>
    </row>
    <row r="554" spans="2:11" ht="11.25" customHeight="1">
      <c r="B554" s="8">
        <f>MAX($B$2:B553)+1</f>
        <v>418</v>
      </c>
      <c r="C554" s="22" t="s">
        <v>964</v>
      </c>
      <c r="D554" s="22"/>
      <c r="E554" s="23">
        <v>1254399.891</v>
      </c>
      <c r="F554" s="23">
        <v>20123.078571428574</v>
      </c>
      <c r="K554" s="206"/>
    </row>
    <row r="555" spans="2:11" ht="11.25" customHeight="1">
      <c r="B555" s="8">
        <f>MAX($B$2:B554)+1</f>
        <v>419</v>
      </c>
      <c r="C555" s="22" t="s">
        <v>965</v>
      </c>
      <c r="D555" s="22"/>
      <c r="E555" s="23">
        <v>1385757.1380000003</v>
      </c>
      <c r="F555" s="23">
        <v>17753.255714285715</v>
      </c>
      <c r="K555" s="206"/>
    </row>
    <row r="556" spans="2:11" ht="11.25" customHeight="1">
      <c r="B556" s="8">
        <f>MAX($B$2:B555)+1</f>
        <v>420</v>
      </c>
      <c r="C556" s="22" t="s">
        <v>966</v>
      </c>
      <c r="D556" s="22"/>
      <c r="E556" s="23">
        <v>765881.993</v>
      </c>
      <c r="F556" s="23">
        <v>21140.70714285714</v>
      </c>
      <c r="K556" s="206"/>
    </row>
    <row r="557" spans="2:11" ht="11.25" customHeight="1">
      <c r="B557" s="8">
        <f>MAX($B$2:B556)+1</f>
        <v>421</v>
      </c>
      <c r="C557" s="22" t="s">
        <v>967</v>
      </c>
      <c r="D557" s="22"/>
      <c r="E557" s="23">
        <v>1620448.3530000001</v>
      </c>
      <c r="F557" s="23">
        <v>17034.652857142857</v>
      </c>
      <c r="K557" s="206"/>
    </row>
    <row r="558" spans="2:11" ht="11.25" customHeight="1">
      <c r="B558" s="8">
        <f>MAX($B$2:B557)+1</f>
        <v>422</v>
      </c>
      <c r="C558" s="22" t="s">
        <v>968</v>
      </c>
      <c r="D558" s="22"/>
      <c r="E558" s="23">
        <v>9948979.952999998</v>
      </c>
      <c r="F558" s="23">
        <v>8591.099999999999</v>
      </c>
      <c r="K558" s="206"/>
    </row>
    <row r="559" spans="2:11" ht="11.25" customHeight="1">
      <c r="B559" s="8">
        <f>MAX($B$2:B558)+1</f>
        <v>423</v>
      </c>
      <c r="C559" s="22" t="s">
        <v>969</v>
      </c>
      <c r="D559" s="22"/>
      <c r="E559" s="23">
        <v>2196320.8799999994</v>
      </c>
      <c r="F559" s="23">
        <v>1409.8557142857146</v>
      </c>
      <c r="K559" s="206"/>
    </row>
    <row r="560" spans="2:11" ht="11.25" customHeight="1">
      <c r="B560" s="8">
        <f>MAX($B$2:B559)+1</f>
        <v>424</v>
      </c>
      <c r="C560" s="22" t="s">
        <v>970</v>
      </c>
      <c r="D560" s="22"/>
      <c r="E560" s="23">
        <v>2240442.5700000003</v>
      </c>
      <c r="F560" s="23">
        <v>29564.780000000002</v>
      </c>
      <c r="K560" s="207"/>
    </row>
    <row r="561" spans="2:11" ht="11.25" customHeight="1">
      <c r="B561" s="8">
        <f>MAX($B$2:B560)+1</f>
        <v>425</v>
      </c>
      <c r="C561" s="22" t="s">
        <v>971</v>
      </c>
      <c r="D561" s="22"/>
      <c r="E561" s="23">
        <v>1099937</v>
      </c>
      <c r="F561" s="23">
        <v>64.51571428571428</v>
      </c>
      <c r="K561" s="206"/>
    </row>
    <row r="562" spans="2:11" ht="11.25" customHeight="1">
      <c r="B562" s="8">
        <f>MAX($B$2:B561)+1</f>
        <v>426</v>
      </c>
      <c r="C562" s="22" t="s">
        <v>972</v>
      </c>
      <c r="D562" s="22"/>
      <c r="E562" s="23">
        <v>9302.41</v>
      </c>
      <c r="F562" s="23">
        <v>1053.5385714285715</v>
      </c>
      <c r="K562" s="206"/>
    </row>
    <row r="563" spans="2:11" ht="11.25" customHeight="1" hidden="1" outlineLevel="1">
      <c r="B563" s="8"/>
      <c r="C563" s="28" t="s">
        <v>973</v>
      </c>
      <c r="D563" s="28"/>
      <c r="E563" s="23">
        <v>19774961.413000003</v>
      </c>
      <c r="F563" s="23">
        <v>66068.97285714286</v>
      </c>
      <c r="K563" s="206"/>
    </row>
    <row r="564" spans="2:11" ht="11.25" customHeight="1" hidden="1" outlineLevel="1">
      <c r="B564" s="8"/>
      <c r="C564" s="28" t="s">
        <v>1717</v>
      </c>
      <c r="D564" s="28"/>
      <c r="E564" s="23">
        <v>365246.1</v>
      </c>
      <c r="F564" s="23">
        <v>0</v>
      </c>
      <c r="K564" s="206"/>
    </row>
    <row r="565" spans="2:11" ht="11.25" customHeight="1" hidden="1" outlineLevel="1">
      <c r="B565" s="8"/>
      <c r="C565" s="28" t="s">
        <v>1718</v>
      </c>
      <c r="D565" s="28"/>
      <c r="E565" s="23">
        <v>474819.44</v>
      </c>
      <c r="F565" s="23">
        <v>0</v>
      </c>
      <c r="K565" s="206"/>
    </row>
    <row r="566" spans="2:11" ht="11.25" customHeight="1" hidden="1" outlineLevel="1">
      <c r="B566" s="8"/>
      <c r="C566" s="28" t="s">
        <v>1719</v>
      </c>
      <c r="D566" s="28"/>
      <c r="E566" s="23">
        <v>377420.76</v>
      </c>
      <c r="F566" s="23">
        <v>0</v>
      </c>
      <c r="K566" s="206"/>
    </row>
    <row r="567" spans="2:11" ht="11.25" customHeight="1" collapsed="1">
      <c r="B567" s="8">
        <f>MAX($B$2:B566)+1</f>
        <v>427</v>
      </c>
      <c r="C567" s="22" t="s">
        <v>973</v>
      </c>
      <c r="D567" s="22"/>
      <c r="E567" s="23">
        <f>SUBTOTAL(9,E563:E566)</f>
        <v>20992447.713000007</v>
      </c>
      <c r="F567" s="23">
        <f>SUBTOTAL(9,F563:F566)</f>
        <v>66068.97285714286</v>
      </c>
      <c r="K567" s="206"/>
    </row>
    <row r="568" spans="2:11" ht="11.25" customHeight="1">
      <c r="B568" s="8">
        <f>MAX($B$2:B567)+1</f>
        <v>428</v>
      </c>
      <c r="C568" s="22" t="s">
        <v>974</v>
      </c>
      <c r="D568" s="22"/>
      <c r="E568" s="23">
        <v>8704892.346</v>
      </c>
      <c r="F568" s="23">
        <v>45798.75571428571</v>
      </c>
      <c r="K568" s="206"/>
    </row>
    <row r="569" spans="2:11" ht="11.25" customHeight="1">
      <c r="B569" s="8">
        <f>MAX($B$2:B568)+1</f>
        <v>429</v>
      </c>
      <c r="C569" s="22" t="s">
        <v>975</v>
      </c>
      <c r="D569" s="22"/>
      <c r="E569" s="23">
        <v>1736161</v>
      </c>
      <c r="F569" s="23">
        <v>0</v>
      </c>
      <c r="K569" s="206"/>
    </row>
    <row r="570" spans="2:11" ht="11.25" customHeight="1" hidden="1" outlineLevel="1">
      <c r="B570" s="8"/>
      <c r="C570" s="28" t="s">
        <v>1720</v>
      </c>
      <c r="D570" s="28"/>
      <c r="E570" s="23">
        <v>402266.79000000004</v>
      </c>
      <c r="F570" s="23">
        <v>2381.7742857142853</v>
      </c>
      <c r="K570" s="206"/>
    </row>
    <row r="571" spans="2:11" ht="11.25" customHeight="1" hidden="1" outlineLevel="1">
      <c r="B571" s="8"/>
      <c r="C571" s="28" t="s">
        <v>1720</v>
      </c>
      <c r="D571" s="28"/>
      <c r="E571" s="23">
        <v>1024026.84</v>
      </c>
      <c r="F571" s="23">
        <v>0</v>
      </c>
      <c r="K571" s="206"/>
    </row>
    <row r="572" spans="2:11" ht="11.25" customHeight="1" hidden="1" outlineLevel="1">
      <c r="B572" s="8"/>
      <c r="C572" s="28" t="s">
        <v>1721</v>
      </c>
      <c r="D572" s="28"/>
      <c r="E572" s="23">
        <v>164312</v>
      </c>
      <c r="F572" s="23">
        <v>1462.4257142857145</v>
      </c>
      <c r="K572" s="206"/>
    </row>
    <row r="573" spans="2:11" ht="11.25" customHeight="1" collapsed="1">
      <c r="B573" s="8">
        <f>MAX($B$2:B572)+1</f>
        <v>430</v>
      </c>
      <c r="C573" s="22" t="s">
        <v>1661</v>
      </c>
      <c r="D573" s="22"/>
      <c r="E573" s="23">
        <f>SUBTOTAL(9,E570:E572)</f>
        <v>1590605.63</v>
      </c>
      <c r="F573" s="23">
        <f>SUBTOTAL(9,F570:F572)</f>
        <v>3844.2</v>
      </c>
      <c r="K573" s="206"/>
    </row>
    <row r="574" spans="2:11" ht="11.25" customHeight="1">
      <c r="B574" s="8">
        <f>MAX($B$2:B573)+1</f>
        <v>431</v>
      </c>
      <c r="C574" s="22" t="s">
        <v>2401</v>
      </c>
      <c r="D574" s="22"/>
      <c r="E574" s="23">
        <v>3061656.7600000002</v>
      </c>
      <c r="F574" s="23">
        <v>0</v>
      </c>
      <c r="K574" s="206"/>
    </row>
    <row r="575" spans="2:11" ht="11.25" customHeight="1">
      <c r="B575" s="8">
        <f>MAX($B$2:B574)+1</f>
        <v>432</v>
      </c>
      <c r="C575" s="22" t="s">
        <v>2402</v>
      </c>
      <c r="D575" s="22"/>
      <c r="E575" s="23">
        <v>2646103.35</v>
      </c>
      <c r="F575" s="23">
        <v>0</v>
      </c>
      <c r="K575" s="206"/>
    </row>
    <row r="576" spans="2:11" ht="11.25" customHeight="1">
      <c r="B576" s="8">
        <f>MAX($B$2:B575)+1</f>
        <v>433</v>
      </c>
      <c r="C576" s="22" t="s">
        <v>976</v>
      </c>
      <c r="D576" s="22"/>
      <c r="E576" s="23">
        <v>1091456.2</v>
      </c>
      <c r="F576" s="23">
        <v>8195.192857142856</v>
      </c>
      <c r="K576" s="206"/>
    </row>
    <row r="577" spans="2:11" ht="11.25" customHeight="1">
      <c r="B577" s="8">
        <f>MAX($B$2:B576)+1</f>
        <v>434</v>
      </c>
      <c r="C577" s="22" t="s">
        <v>977</v>
      </c>
      <c r="D577" s="22"/>
      <c r="E577" s="23">
        <v>699915.15</v>
      </c>
      <c r="F577" s="23">
        <v>1590.804285714286</v>
      </c>
      <c r="K577" s="206"/>
    </row>
    <row r="578" spans="2:11" ht="11.25" customHeight="1">
      <c r="B578" s="8">
        <f>MAX($B$2:B577)+1</f>
        <v>435</v>
      </c>
      <c r="C578" s="22" t="s">
        <v>978</v>
      </c>
      <c r="D578" s="22"/>
      <c r="E578" s="23">
        <v>23832.46</v>
      </c>
      <c r="F578" s="23">
        <v>8857.121428571429</v>
      </c>
      <c r="K578" s="206"/>
    </row>
    <row r="579" spans="2:11" ht="11.25" customHeight="1">
      <c r="B579" s="8">
        <f>MAX($B$2:B578)+1</f>
        <v>436</v>
      </c>
      <c r="C579" s="22" t="s">
        <v>1624</v>
      </c>
      <c r="D579" s="22"/>
      <c r="E579" s="23">
        <v>6226960.2299999995</v>
      </c>
      <c r="F579" s="23">
        <v>1695.4057142857148</v>
      </c>
      <c r="K579" s="206"/>
    </row>
    <row r="580" spans="2:11" ht="11.25" customHeight="1">
      <c r="B580" s="8">
        <f>MAX($B$2:B579)+1</f>
        <v>437</v>
      </c>
      <c r="C580" s="22" t="s">
        <v>979</v>
      </c>
      <c r="D580" s="22"/>
      <c r="E580" s="23">
        <v>68601</v>
      </c>
      <c r="F580" s="23">
        <v>1333.6714285714286</v>
      </c>
      <c r="K580" s="206"/>
    </row>
    <row r="581" spans="2:11" ht="11.25" customHeight="1">
      <c r="B581" s="8">
        <f>MAX($B$2:B580)+1</f>
        <v>438</v>
      </c>
      <c r="C581" s="22" t="s">
        <v>980</v>
      </c>
      <c r="D581" s="22"/>
      <c r="E581" s="23">
        <v>3979487.1599999997</v>
      </c>
      <c r="F581" s="23">
        <v>17831.085714285713</v>
      </c>
      <c r="K581" s="206"/>
    </row>
    <row r="582" spans="2:11" ht="11.25" customHeight="1" hidden="1" outlineLevel="1">
      <c r="B582" s="8"/>
      <c r="C582" s="28" t="s">
        <v>981</v>
      </c>
      <c r="D582" s="28"/>
      <c r="E582" s="23">
        <v>8405197.39</v>
      </c>
      <c r="F582" s="23">
        <v>11665.278571428573</v>
      </c>
      <c r="K582" s="206"/>
    </row>
    <row r="583" spans="2:11" ht="11.25" customHeight="1" hidden="1" outlineLevel="1">
      <c r="B583" s="8"/>
      <c r="C583" s="28" t="s">
        <v>1722</v>
      </c>
      <c r="D583" s="28"/>
      <c r="E583" s="23">
        <v>35702.45</v>
      </c>
      <c r="F583" s="23">
        <v>0</v>
      </c>
      <c r="K583" s="206"/>
    </row>
    <row r="584" spans="2:11" ht="11.25" customHeight="1" hidden="1" outlineLevel="1">
      <c r="B584" s="8"/>
      <c r="C584" s="28" t="s">
        <v>1723</v>
      </c>
      <c r="D584" s="28"/>
      <c r="E584" s="23">
        <v>267769.25</v>
      </c>
      <c r="F584" s="23">
        <v>0</v>
      </c>
      <c r="K584" s="206"/>
    </row>
    <row r="585" spans="2:11" ht="11.25" customHeight="1" hidden="1" outlineLevel="1">
      <c r="B585" s="8"/>
      <c r="C585" s="28" t="s">
        <v>1724</v>
      </c>
      <c r="D585" s="28"/>
      <c r="E585" s="23">
        <v>291570.59</v>
      </c>
      <c r="F585" s="23">
        <v>0</v>
      </c>
      <c r="K585" s="206"/>
    </row>
    <row r="586" spans="2:11" ht="11.25" customHeight="1" collapsed="1">
      <c r="B586" s="8">
        <f>MAX($B$2:B585)+1</f>
        <v>439</v>
      </c>
      <c r="C586" s="22" t="s">
        <v>981</v>
      </c>
      <c r="D586" s="22"/>
      <c r="E586" s="23">
        <f>SUBTOTAL(9,E582:E585)</f>
        <v>9000239.68</v>
      </c>
      <c r="F586" s="23">
        <f>SUBTOTAL(9,F582:F585)</f>
        <v>11665.278571428573</v>
      </c>
      <c r="K586" s="206"/>
    </row>
    <row r="587" spans="2:11" ht="11.25" customHeight="1">
      <c r="B587" s="8">
        <f>MAX($B$2:B586)+1</f>
        <v>440</v>
      </c>
      <c r="C587" s="22" t="s">
        <v>982</v>
      </c>
      <c r="D587" s="22"/>
      <c r="E587" s="23">
        <v>2687640.4499999997</v>
      </c>
      <c r="F587" s="23">
        <v>17766.757142857146</v>
      </c>
      <c r="K587" s="206"/>
    </row>
    <row r="588" spans="2:11" ht="11.25" customHeight="1">
      <c r="B588" s="8">
        <f>MAX($B$2:B587)+1</f>
        <v>441</v>
      </c>
      <c r="C588" s="22" t="s">
        <v>983</v>
      </c>
      <c r="D588" s="22"/>
      <c r="E588" s="23">
        <v>3909345.513</v>
      </c>
      <c r="F588" s="23">
        <v>8746.577142857142</v>
      </c>
      <c r="K588" s="206"/>
    </row>
    <row r="589" spans="2:11" ht="11.25" customHeight="1">
      <c r="B589" s="8">
        <f>MAX($B$2:B588)+1</f>
        <v>442</v>
      </c>
      <c r="C589" s="22" t="s">
        <v>984</v>
      </c>
      <c r="D589" s="22"/>
      <c r="E589" s="23">
        <v>578.97</v>
      </c>
      <c r="F589" s="23">
        <v>0</v>
      </c>
      <c r="K589" s="206"/>
    </row>
    <row r="590" spans="2:11" ht="11.25" customHeight="1">
      <c r="B590" s="8">
        <f>MAX($B$2:B589)+1</f>
        <v>443</v>
      </c>
      <c r="C590" s="22" t="s">
        <v>985</v>
      </c>
      <c r="D590" s="22"/>
      <c r="E590" s="23">
        <v>40787.6</v>
      </c>
      <c r="F590" s="23">
        <v>128.5057142857143</v>
      </c>
      <c r="K590" s="206"/>
    </row>
    <row r="591" spans="2:11" ht="11.25" customHeight="1">
      <c r="B591" s="8">
        <f>MAX($B$2:B590)+1</f>
        <v>444</v>
      </c>
      <c r="C591" s="22" t="s">
        <v>986</v>
      </c>
      <c r="D591" s="22"/>
      <c r="E591" s="23">
        <v>9986515.999000002</v>
      </c>
      <c r="F591" s="23">
        <v>53237.20285714285</v>
      </c>
      <c r="K591" s="206"/>
    </row>
    <row r="592" spans="2:11" ht="11.25" customHeight="1">
      <c r="B592" s="8">
        <f>MAX($B$2:B591)+1</f>
        <v>445</v>
      </c>
      <c r="C592" s="22" t="s">
        <v>987</v>
      </c>
      <c r="D592" s="22"/>
      <c r="E592" s="23">
        <v>2635550.33</v>
      </c>
      <c r="F592" s="23">
        <v>7614.314285714287</v>
      </c>
      <c r="K592" s="206"/>
    </row>
    <row r="593" spans="2:11" ht="11.25" customHeight="1">
      <c r="B593" s="8">
        <f>MAX($B$2:B592)+1</f>
        <v>446</v>
      </c>
      <c r="C593" s="22" t="s">
        <v>988</v>
      </c>
      <c r="D593" s="22"/>
      <c r="E593" s="23">
        <v>1843674.4700000002</v>
      </c>
      <c r="F593" s="23">
        <v>50308.27142857144</v>
      </c>
      <c r="K593" s="206"/>
    </row>
    <row r="594" spans="2:11" ht="11.25" customHeight="1">
      <c r="B594" s="8">
        <f>MAX($B$2:B593)+1</f>
        <v>447</v>
      </c>
      <c r="C594" s="22" t="s">
        <v>2275</v>
      </c>
      <c r="D594" s="22"/>
      <c r="E594" s="23">
        <v>2888783</v>
      </c>
      <c r="F594" s="23">
        <v>6585.027142857143</v>
      </c>
      <c r="K594" s="206"/>
    </row>
    <row r="595" spans="2:11" ht="11.25" customHeight="1">
      <c r="B595" s="8">
        <f>MAX($B$2:B594)+1</f>
        <v>448</v>
      </c>
      <c r="C595" s="22" t="s">
        <v>2276</v>
      </c>
      <c r="D595" s="22"/>
      <c r="E595" s="23">
        <v>2881488</v>
      </c>
      <c r="F595" s="23">
        <v>5615.96</v>
      </c>
      <c r="K595" s="206"/>
    </row>
    <row r="596" spans="2:11" ht="11.25" customHeight="1">
      <c r="B596" s="8">
        <f>MAX($B$2:B595)+1</f>
        <v>449</v>
      </c>
      <c r="C596" s="22" t="s">
        <v>989</v>
      </c>
      <c r="D596" s="22"/>
      <c r="E596" s="23">
        <v>233303.61</v>
      </c>
      <c r="F596" s="23">
        <v>1195.7114285714285</v>
      </c>
      <c r="K596" s="206"/>
    </row>
    <row r="597" spans="2:11" ht="11.25" customHeight="1">
      <c r="B597" s="8">
        <f>MAX($B$2:B596)+1</f>
        <v>450</v>
      </c>
      <c r="C597" s="22" t="s">
        <v>990</v>
      </c>
      <c r="D597" s="22"/>
      <c r="E597" s="23">
        <v>357536.20999999996</v>
      </c>
      <c r="F597" s="23">
        <v>1739.5757142857144</v>
      </c>
      <c r="K597" s="206"/>
    </row>
    <row r="598" spans="2:11" ht="11.25" customHeight="1">
      <c r="B598" s="8">
        <f>MAX($B$2:B597)+1</f>
        <v>451</v>
      </c>
      <c r="C598" s="22" t="s">
        <v>991</v>
      </c>
      <c r="D598" s="22"/>
      <c r="E598" s="23">
        <v>149405</v>
      </c>
      <c r="F598" s="23">
        <v>318.87142857142857</v>
      </c>
      <c r="K598" s="206"/>
    </row>
    <row r="599" spans="2:11" ht="11.25" customHeight="1">
      <c r="B599" s="8">
        <f>MAX($B$2:B598)+1</f>
        <v>452</v>
      </c>
      <c r="C599" s="22" t="s">
        <v>992</v>
      </c>
      <c r="D599" s="22"/>
      <c r="E599" s="23">
        <v>3019998</v>
      </c>
      <c r="F599" s="23">
        <v>34439.53857142857</v>
      </c>
      <c r="K599" s="206"/>
    </row>
    <row r="600" spans="2:11" ht="11.25" customHeight="1">
      <c r="B600" s="8">
        <f>MAX($B$2:B599)+1</f>
        <v>453</v>
      </c>
      <c r="C600" s="22" t="s">
        <v>993</v>
      </c>
      <c r="D600" s="22"/>
      <c r="E600" s="23">
        <v>2845524.53</v>
      </c>
      <c r="F600" s="23">
        <v>37288.42428571429</v>
      </c>
      <c r="K600" s="206"/>
    </row>
    <row r="601" spans="2:11" ht="11.25" customHeight="1" hidden="1" outlineLevel="1">
      <c r="B601" s="8"/>
      <c r="C601" s="28" t="s">
        <v>1725</v>
      </c>
      <c r="D601" s="28"/>
      <c r="E601" s="23">
        <v>992128.51</v>
      </c>
      <c r="F601" s="23">
        <v>0</v>
      </c>
      <c r="K601" s="206"/>
    </row>
    <row r="602" spans="2:11" ht="11.25" customHeight="1" collapsed="1">
      <c r="B602" s="8">
        <f>MAX($B$2:B601)+1</f>
        <v>454</v>
      </c>
      <c r="C602" s="22" t="s">
        <v>1662</v>
      </c>
      <c r="D602" s="22"/>
      <c r="E602" s="23">
        <f>SUBTOTAL(9,E601)</f>
        <v>992128.51</v>
      </c>
      <c r="F602" s="23">
        <f>SUBTOTAL(9,F601)</f>
        <v>0</v>
      </c>
      <c r="K602" s="206"/>
    </row>
    <row r="603" spans="2:11" ht="11.25" customHeight="1">
      <c r="B603" s="8">
        <f>MAX($B$2:B602)+1</f>
        <v>455</v>
      </c>
      <c r="C603" s="22" t="s">
        <v>994</v>
      </c>
      <c r="D603" s="22"/>
      <c r="E603" s="23">
        <v>22668766.54</v>
      </c>
      <c r="F603" s="23">
        <v>110040.12428571428</v>
      </c>
      <c r="K603" s="206"/>
    </row>
    <row r="604" spans="2:11" ht="11.25" customHeight="1" hidden="1" outlineLevel="1">
      <c r="B604" s="8"/>
      <c r="C604" s="22" t="s">
        <v>2369</v>
      </c>
      <c r="D604" s="22"/>
      <c r="E604" s="23">
        <v>3117039.38</v>
      </c>
      <c r="F604" s="23">
        <v>5796.007142857144</v>
      </c>
      <c r="K604" s="206"/>
    </row>
    <row r="605" spans="2:11" ht="11.25" customHeight="1" hidden="1" outlineLevel="1">
      <c r="B605" s="8"/>
      <c r="C605" s="22" t="s">
        <v>2403</v>
      </c>
      <c r="D605" s="22"/>
      <c r="E605" s="23">
        <v>889265.13</v>
      </c>
      <c r="F605" s="23">
        <v>0</v>
      </c>
      <c r="K605" s="206"/>
    </row>
    <row r="606" spans="2:11" ht="11.25" customHeight="1" hidden="1" outlineLevel="1">
      <c r="B606" s="8"/>
      <c r="C606" s="22" t="s">
        <v>2404</v>
      </c>
      <c r="D606" s="22"/>
      <c r="E606" s="23">
        <v>168819.91999999998</v>
      </c>
      <c r="F606" s="23">
        <v>0</v>
      </c>
      <c r="K606" s="206"/>
    </row>
    <row r="607" spans="2:11" ht="11.25" customHeight="1" collapsed="1">
      <c r="B607" s="8">
        <f>MAX($B$2:B606)+1</f>
        <v>456</v>
      </c>
      <c r="C607" s="22" t="s">
        <v>2369</v>
      </c>
      <c r="D607" s="22"/>
      <c r="E607" s="23">
        <f>SUBTOTAL(9,E604:E606)</f>
        <v>4175124.4299999997</v>
      </c>
      <c r="F607" s="23">
        <f>SUBTOTAL(9,F604:F606)</f>
        <v>5796.007142857144</v>
      </c>
      <c r="K607" s="206"/>
    </row>
    <row r="608" spans="2:11" ht="11.25" customHeight="1">
      <c r="B608" s="8">
        <f>MAX($B$2:B607)+1</f>
        <v>457</v>
      </c>
      <c r="C608" s="22" t="s">
        <v>995</v>
      </c>
      <c r="D608" s="22"/>
      <c r="E608" s="23">
        <v>3893067.753</v>
      </c>
      <c r="F608" s="23">
        <v>3811.551428571428</v>
      </c>
      <c r="K608" s="206"/>
    </row>
    <row r="609" spans="2:11" ht="11.25" customHeight="1">
      <c r="B609" s="8">
        <f>MAX($B$2:B608)+1</f>
        <v>458</v>
      </c>
      <c r="C609" s="22" t="s">
        <v>996</v>
      </c>
      <c r="D609" s="22"/>
      <c r="E609" s="23">
        <v>4021560.41</v>
      </c>
      <c r="F609" s="23">
        <v>3682.154285714286</v>
      </c>
      <c r="K609" s="206"/>
    </row>
    <row r="610" spans="2:11" ht="11.25" customHeight="1">
      <c r="B610" s="8">
        <f>MAX($B$2:B609)+1</f>
        <v>459</v>
      </c>
      <c r="C610" s="22" t="s">
        <v>997</v>
      </c>
      <c r="D610" s="22"/>
      <c r="E610" s="23">
        <v>349472.91000000003</v>
      </c>
      <c r="F610" s="23">
        <v>3249.4700000000003</v>
      </c>
      <c r="K610" s="206"/>
    </row>
    <row r="611" spans="2:11" ht="11.25" customHeight="1">
      <c r="B611" s="8">
        <f>MAX($B$2:B610)+1</f>
        <v>460</v>
      </c>
      <c r="C611" s="22" t="s">
        <v>998</v>
      </c>
      <c r="D611" s="22"/>
      <c r="E611" s="23">
        <v>1643819.7300000002</v>
      </c>
      <c r="F611" s="23">
        <v>9343.50857142857</v>
      </c>
      <c r="K611" s="206"/>
    </row>
    <row r="612" spans="2:11" ht="11.25" customHeight="1" hidden="1" outlineLevel="1">
      <c r="B612" s="8"/>
      <c r="C612" s="28" t="s">
        <v>999</v>
      </c>
      <c r="D612" s="28"/>
      <c r="E612" s="23">
        <v>2055537.1800000002</v>
      </c>
      <c r="F612" s="23">
        <v>5608.75</v>
      </c>
      <c r="K612" s="206"/>
    </row>
    <row r="613" spans="2:11" ht="11.25" customHeight="1" hidden="1" outlineLevel="1">
      <c r="B613" s="8"/>
      <c r="C613" s="28" t="s">
        <v>1726</v>
      </c>
      <c r="D613" s="28"/>
      <c r="E613" s="23">
        <v>1250399.02</v>
      </c>
      <c r="F613" s="23">
        <v>0</v>
      </c>
      <c r="K613" s="206"/>
    </row>
    <row r="614" spans="2:11" ht="11.25" customHeight="1" collapsed="1">
      <c r="B614" s="8">
        <f>MAX($B$2:B613)+1</f>
        <v>461</v>
      </c>
      <c r="C614" s="22" t="s">
        <v>999</v>
      </c>
      <c r="D614" s="22"/>
      <c r="E614" s="23">
        <f>SUBTOTAL(9,E612:E613)</f>
        <v>3305936.2</v>
      </c>
      <c r="F614" s="23">
        <f>SUBTOTAL(9,F612:F613)</f>
        <v>5608.75</v>
      </c>
      <c r="K614" s="206"/>
    </row>
    <row r="615" spans="2:11" ht="11.25" customHeight="1" hidden="1" outlineLevel="1">
      <c r="B615" s="8"/>
      <c r="C615" s="28" t="s">
        <v>1000</v>
      </c>
      <c r="D615" s="28"/>
      <c r="E615" s="23">
        <v>1943388.17</v>
      </c>
      <c r="F615" s="23">
        <v>5821.160000000001</v>
      </c>
      <c r="K615" s="206"/>
    </row>
    <row r="616" spans="2:11" ht="11.25" customHeight="1" hidden="1" outlineLevel="1">
      <c r="B616" s="8"/>
      <c r="C616" s="28" t="s">
        <v>1727</v>
      </c>
      <c r="D616" s="28"/>
      <c r="E616" s="23">
        <v>1250399.02</v>
      </c>
      <c r="F616" s="23">
        <v>0</v>
      </c>
      <c r="K616" s="206"/>
    </row>
    <row r="617" spans="2:11" ht="11.25" customHeight="1" collapsed="1">
      <c r="B617" s="8">
        <f>MAX($B$2:B616)+1</f>
        <v>462</v>
      </c>
      <c r="C617" s="22" t="s">
        <v>1000</v>
      </c>
      <c r="D617" s="22"/>
      <c r="E617" s="23">
        <f>SUBTOTAL(9,E615:E616)</f>
        <v>3193787.19</v>
      </c>
      <c r="F617" s="23">
        <f>SUBTOTAL(9,F615:F616)</f>
        <v>5821.160000000001</v>
      </c>
      <c r="K617" s="206"/>
    </row>
    <row r="618" spans="2:11" ht="11.25" customHeight="1" hidden="1" outlineLevel="1">
      <c r="B618" s="8"/>
      <c r="C618" s="27" t="s">
        <v>1001</v>
      </c>
      <c r="D618" s="27"/>
      <c r="E618" s="23">
        <v>292541.49</v>
      </c>
      <c r="F618" s="23">
        <v>6500.942857142858</v>
      </c>
      <c r="K618" s="206"/>
    </row>
    <row r="619" spans="2:11" ht="11.25" customHeight="1" hidden="1" outlineLevel="1">
      <c r="B619" s="8"/>
      <c r="C619" s="27" t="s">
        <v>1728</v>
      </c>
      <c r="D619" s="27"/>
      <c r="E619" s="23">
        <v>5617309.08</v>
      </c>
      <c r="F619" s="23">
        <v>0</v>
      </c>
      <c r="K619" s="206"/>
    </row>
    <row r="620" spans="2:11" ht="11.25" customHeight="1" hidden="1" outlineLevel="1">
      <c r="B620" s="8"/>
      <c r="C620" s="27" t="s">
        <v>1729</v>
      </c>
      <c r="D620" s="27"/>
      <c r="E620" s="23">
        <v>2938476.32</v>
      </c>
      <c r="F620" s="23">
        <v>0</v>
      </c>
      <c r="K620" s="206"/>
    </row>
    <row r="621" spans="2:11" ht="11.25" customHeight="1" collapsed="1">
      <c r="B621" s="8">
        <f>MAX($B$2:B620)+1</f>
        <v>463</v>
      </c>
      <c r="C621" s="22" t="s">
        <v>1001</v>
      </c>
      <c r="D621" s="22"/>
      <c r="E621" s="23">
        <f>SUBTOTAL(9,E618:E620)</f>
        <v>8848326.89</v>
      </c>
      <c r="F621" s="23">
        <f>SUBTOTAL(9,F618:F620)</f>
        <v>6500.942857142858</v>
      </c>
      <c r="K621" s="206"/>
    </row>
    <row r="622" spans="2:11" ht="11.25" customHeight="1">
      <c r="B622" s="8">
        <f>MAX($B$2:B621)+1</f>
        <v>464</v>
      </c>
      <c r="C622" s="22" t="s">
        <v>1002</v>
      </c>
      <c r="D622" s="22"/>
      <c r="E622" s="23">
        <v>1061722.54</v>
      </c>
      <c r="F622" s="23">
        <v>8627.78</v>
      </c>
      <c r="K622" s="206"/>
    </row>
    <row r="623" spans="2:11" ht="11.25" customHeight="1">
      <c r="B623" s="8">
        <f>MAX($B$2:B622)+1</f>
        <v>465</v>
      </c>
      <c r="C623" s="28" t="s">
        <v>1621</v>
      </c>
      <c r="D623" s="28"/>
      <c r="E623" s="23">
        <v>10977501.330000002</v>
      </c>
      <c r="F623" s="23">
        <v>9796.32857142857</v>
      </c>
      <c r="K623" s="206"/>
    </row>
    <row r="624" spans="2:11" ht="11.25" customHeight="1">
      <c r="B624" s="8">
        <f>MAX($B$2:B623)+1</f>
        <v>466</v>
      </c>
      <c r="C624" s="22" t="s">
        <v>1003</v>
      </c>
      <c r="D624" s="22"/>
      <c r="E624" s="23">
        <v>473423.92000000004</v>
      </c>
      <c r="F624" s="23">
        <v>1373.55</v>
      </c>
      <c r="K624" s="206"/>
    </row>
    <row r="625" spans="2:11" ht="11.25" customHeight="1">
      <c r="B625" s="8">
        <f>MAX($B$2:B624)+1</f>
        <v>467</v>
      </c>
      <c r="C625" s="22" t="s">
        <v>1004</v>
      </c>
      <c r="D625" s="22"/>
      <c r="E625" s="23">
        <v>35889.6</v>
      </c>
      <c r="F625" s="23">
        <v>0</v>
      </c>
      <c r="K625" s="206"/>
    </row>
    <row r="626" spans="2:11" ht="11.25" customHeight="1">
      <c r="B626" s="8">
        <f>MAX($B$2:B625)+1</f>
        <v>468</v>
      </c>
      <c r="C626" s="22" t="s">
        <v>1005</v>
      </c>
      <c r="D626" s="22"/>
      <c r="E626" s="23">
        <v>2924884.071</v>
      </c>
      <c r="F626" s="23">
        <v>34870.048571428575</v>
      </c>
      <c r="K626" s="206"/>
    </row>
    <row r="627" spans="2:11" ht="11.25" customHeight="1">
      <c r="B627" s="8">
        <f>MAX($B$2:B626)+1</f>
        <v>469</v>
      </c>
      <c r="C627" s="22" t="s">
        <v>1006</v>
      </c>
      <c r="D627" s="22"/>
      <c r="E627" s="23">
        <v>1415214</v>
      </c>
      <c r="F627" s="23">
        <v>4138.265714285714</v>
      </c>
      <c r="K627" s="206"/>
    </row>
    <row r="628" spans="2:11" ht="11.25" customHeight="1">
      <c r="B628" s="8">
        <f>MAX($B$2:B627)+1</f>
        <v>470</v>
      </c>
      <c r="C628" s="22" t="s">
        <v>1007</v>
      </c>
      <c r="D628" s="22"/>
      <c r="E628" s="23">
        <v>2001443.4</v>
      </c>
      <c r="F628" s="23">
        <v>19641.109999999997</v>
      </c>
      <c r="K628" s="206"/>
    </row>
    <row r="629" spans="2:11" ht="11.25" customHeight="1" hidden="1" outlineLevel="1">
      <c r="B629" s="8"/>
      <c r="C629" s="27" t="s">
        <v>1008</v>
      </c>
      <c r="D629" s="27"/>
      <c r="E629" s="23">
        <v>6196840.673000001</v>
      </c>
      <c r="F629" s="23">
        <v>19621.780000000002</v>
      </c>
      <c r="K629" s="206"/>
    </row>
    <row r="630" spans="2:11" ht="11.25" customHeight="1" hidden="1" outlineLevel="1">
      <c r="B630" s="8"/>
      <c r="C630" s="27" t="s">
        <v>1730</v>
      </c>
      <c r="D630" s="27"/>
      <c r="E630" s="23">
        <v>1743312.07</v>
      </c>
      <c r="F630" s="23">
        <v>0</v>
      </c>
      <c r="K630" s="206"/>
    </row>
    <row r="631" spans="2:11" ht="11.25" customHeight="1" hidden="1" outlineLevel="1">
      <c r="B631" s="8"/>
      <c r="C631" s="27" t="s">
        <v>2224</v>
      </c>
      <c r="D631" s="27"/>
      <c r="E631" s="23">
        <v>1296471.77</v>
      </c>
      <c r="F631" s="23">
        <v>0</v>
      </c>
      <c r="K631" s="206"/>
    </row>
    <row r="632" spans="2:11" ht="11.25" customHeight="1" collapsed="1">
      <c r="B632" s="8">
        <f>MAX($B$2:B631)+1</f>
        <v>471</v>
      </c>
      <c r="C632" s="22" t="s">
        <v>1008</v>
      </c>
      <c r="D632" s="22"/>
      <c r="E632" s="23">
        <f>SUBTOTAL(9,E629:E631)</f>
        <v>9236624.513000002</v>
      </c>
      <c r="F632" s="23">
        <f>SUBTOTAL(9,F629:F631)</f>
        <v>19621.780000000002</v>
      </c>
      <c r="K632" s="206"/>
    </row>
    <row r="633" spans="2:11" ht="11.25" customHeight="1" hidden="1" outlineLevel="1">
      <c r="B633" s="8"/>
      <c r="C633" s="28" t="s">
        <v>1009</v>
      </c>
      <c r="D633" s="28"/>
      <c r="E633" s="23">
        <v>4294449.45</v>
      </c>
      <c r="F633" s="23">
        <v>23299.58571428571</v>
      </c>
      <c r="K633" s="206"/>
    </row>
    <row r="634" spans="2:11" ht="11.25" customHeight="1" hidden="1" outlineLevel="1">
      <c r="B634" s="8"/>
      <c r="C634" s="28" t="s">
        <v>1731</v>
      </c>
      <c r="D634" s="28"/>
      <c r="E634" s="23">
        <v>15565179.649999999</v>
      </c>
      <c r="F634" s="23">
        <v>0</v>
      </c>
      <c r="K634" s="206"/>
    </row>
    <row r="635" spans="2:11" ht="11.25" customHeight="1" collapsed="1">
      <c r="B635" s="8">
        <f>MAX($B$2:B634)+1</f>
        <v>472</v>
      </c>
      <c r="C635" s="22" t="s">
        <v>1009</v>
      </c>
      <c r="D635" s="22"/>
      <c r="E635" s="23">
        <f>SUBTOTAL(9,E633:E634)</f>
        <v>19859629.099999998</v>
      </c>
      <c r="F635" s="23">
        <f>SUBTOTAL(9,F633:F634)</f>
        <v>23299.58571428571</v>
      </c>
      <c r="K635" s="206"/>
    </row>
    <row r="636" spans="2:11" ht="11.25" customHeight="1">
      <c r="B636" s="8">
        <f>MAX($B$2:B635)+1</f>
        <v>473</v>
      </c>
      <c r="C636" s="22" t="s">
        <v>1010</v>
      </c>
      <c r="D636" s="22"/>
      <c r="E636" s="23">
        <v>2340775.98</v>
      </c>
      <c r="F636" s="23">
        <v>31829.141428571427</v>
      </c>
      <c r="K636" s="206"/>
    </row>
    <row r="637" spans="2:11" ht="11.25" customHeight="1">
      <c r="B637" s="8">
        <f>MAX($B$2:B636)+1</f>
        <v>474</v>
      </c>
      <c r="C637" s="22" t="s">
        <v>1011</v>
      </c>
      <c r="D637" s="22"/>
      <c r="E637" s="23">
        <v>9970</v>
      </c>
      <c r="F637" s="23">
        <v>139.21142857142857</v>
      </c>
      <c r="K637" s="206"/>
    </row>
    <row r="638" spans="2:11" ht="11.25" customHeight="1">
      <c r="B638" s="8">
        <f>MAX($B$2:B637)+1</f>
        <v>475</v>
      </c>
      <c r="C638" s="22" t="s">
        <v>1012</v>
      </c>
      <c r="D638" s="22"/>
      <c r="E638" s="23">
        <v>180119.84000000003</v>
      </c>
      <c r="F638" s="23">
        <v>0</v>
      </c>
      <c r="K638" s="206"/>
    </row>
    <row r="639" spans="2:11" ht="11.25" customHeight="1">
      <c r="B639" s="8">
        <f>MAX($B$2:B638)+1</f>
        <v>476</v>
      </c>
      <c r="C639" s="22" t="s">
        <v>1013</v>
      </c>
      <c r="D639" s="22"/>
      <c r="E639" s="23">
        <v>9278477.002999999</v>
      </c>
      <c r="F639" s="23">
        <v>33745.33142857144</v>
      </c>
      <c r="K639" s="206"/>
    </row>
    <row r="640" spans="2:11" ht="11.25" customHeight="1">
      <c r="B640" s="8">
        <f>MAX($B$2:B639)+1</f>
        <v>477</v>
      </c>
      <c r="C640" s="22" t="s">
        <v>1014</v>
      </c>
      <c r="D640" s="22"/>
      <c r="E640" s="23">
        <v>1699814.5399999998</v>
      </c>
      <c r="F640" s="23">
        <v>9039.984285714285</v>
      </c>
      <c r="K640" s="206"/>
    </row>
    <row r="641" spans="2:11" ht="11.25" customHeight="1">
      <c r="B641" s="8">
        <f>MAX($B$2:B640)+1</f>
        <v>478</v>
      </c>
      <c r="C641" s="22" t="s">
        <v>1015</v>
      </c>
      <c r="D641" s="22"/>
      <c r="E641" s="23">
        <v>3514675.9</v>
      </c>
      <c r="F641" s="23">
        <v>9912.382857142858</v>
      </c>
      <c r="K641" s="206"/>
    </row>
    <row r="642" spans="2:11" ht="11.25" customHeight="1">
      <c r="B642" s="8">
        <f>MAX($B$2:B641)+1</f>
        <v>479</v>
      </c>
      <c r="C642" s="22" t="s">
        <v>1016</v>
      </c>
      <c r="D642" s="22"/>
      <c r="E642" s="23">
        <v>30139100.28</v>
      </c>
      <c r="F642" s="23">
        <v>22063.54</v>
      </c>
      <c r="K642" s="206"/>
    </row>
    <row r="643" spans="2:11" ht="11.25" customHeight="1">
      <c r="B643" s="8">
        <f>MAX($B$2:B642)+1</f>
        <v>480</v>
      </c>
      <c r="C643" s="22" t="s">
        <v>1017</v>
      </c>
      <c r="D643" s="22"/>
      <c r="E643" s="23">
        <v>2245470.6999999997</v>
      </c>
      <c r="F643" s="23">
        <v>9392.04142857143</v>
      </c>
      <c r="K643" s="206"/>
    </row>
    <row r="644" spans="2:11" ht="11.25" customHeight="1" hidden="1" outlineLevel="1">
      <c r="B644" s="8"/>
      <c r="C644" s="28" t="s">
        <v>1018</v>
      </c>
      <c r="D644" s="28"/>
      <c r="E644" s="23">
        <v>4558825.75</v>
      </c>
      <c r="F644" s="23">
        <v>74086.92857142857</v>
      </c>
      <c r="K644" s="206"/>
    </row>
    <row r="645" spans="2:11" ht="11.25" customHeight="1" hidden="1" outlineLevel="1">
      <c r="B645" s="8"/>
      <c r="C645" s="28" t="s">
        <v>1732</v>
      </c>
      <c r="D645" s="28"/>
      <c r="E645" s="23">
        <v>295851.78</v>
      </c>
      <c r="F645" s="23">
        <v>0</v>
      </c>
      <c r="K645" s="206"/>
    </row>
    <row r="646" spans="2:11" ht="11.25" customHeight="1" hidden="1" outlineLevel="1">
      <c r="B646" s="8"/>
      <c r="C646" s="28" t="s">
        <v>1733</v>
      </c>
      <c r="D646" s="28"/>
      <c r="E646" s="23">
        <v>899517.88</v>
      </c>
      <c r="F646" s="23">
        <v>0</v>
      </c>
      <c r="K646" s="206"/>
    </row>
    <row r="647" spans="2:11" ht="11.25" customHeight="1" collapsed="1">
      <c r="B647" s="8">
        <f>MAX($B$2:B646)+1</f>
        <v>481</v>
      </c>
      <c r="C647" s="22" t="s">
        <v>1018</v>
      </c>
      <c r="D647" s="22"/>
      <c r="E647" s="23">
        <f>SUBTOTAL(9,E644:E646)</f>
        <v>5754195.41</v>
      </c>
      <c r="F647" s="23">
        <f>SUBTOTAL(9,F644:F646)</f>
        <v>74086.92857142857</v>
      </c>
      <c r="K647" s="206"/>
    </row>
    <row r="648" spans="2:11" ht="11.25" customHeight="1" hidden="1" outlineLevel="1">
      <c r="B648" s="8"/>
      <c r="C648" s="28" t="s">
        <v>1734</v>
      </c>
      <c r="D648" s="28"/>
      <c r="E648" s="23">
        <v>751728.3999999999</v>
      </c>
      <c r="F648" s="23">
        <v>1693.6100000000001</v>
      </c>
      <c r="K648" s="206"/>
    </row>
    <row r="649" spans="2:11" ht="11.25" customHeight="1" hidden="1" outlineLevel="1">
      <c r="B649" s="8"/>
      <c r="C649" s="28" t="s">
        <v>1735</v>
      </c>
      <c r="D649" s="28"/>
      <c r="E649" s="23">
        <v>751728.4100000001</v>
      </c>
      <c r="F649" s="23">
        <v>305.34857142857146</v>
      </c>
      <c r="K649" s="206"/>
    </row>
    <row r="650" spans="2:11" ht="11.25" customHeight="1" collapsed="1">
      <c r="B650" s="8">
        <f>MAX($B$2:B649)+1</f>
        <v>482</v>
      </c>
      <c r="C650" s="22" t="s">
        <v>1663</v>
      </c>
      <c r="D650" s="22"/>
      <c r="E650" s="23">
        <f>SUBTOTAL(9,E648:E649)</f>
        <v>1503456.81</v>
      </c>
      <c r="F650" s="23">
        <f>SUBTOTAL(9,F648:F649)</f>
        <v>1998.9585714285715</v>
      </c>
      <c r="K650" s="206"/>
    </row>
    <row r="651" spans="2:11" ht="11.25" customHeight="1">
      <c r="B651" s="8">
        <f>MAX($B$2:B650)+1</f>
        <v>483</v>
      </c>
      <c r="C651" s="22" t="s">
        <v>1019</v>
      </c>
      <c r="D651" s="22"/>
      <c r="E651" s="23">
        <v>2545896.4000000004</v>
      </c>
      <c r="F651" s="23">
        <v>18315.79</v>
      </c>
      <c r="K651" s="206"/>
    </row>
    <row r="652" spans="2:11" ht="11.25" customHeight="1">
      <c r="B652" s="8">
        <f>MAX($B$2:B651)+1</f>
        <v>484</v>
      </c>
      <c r="C652" s="22" t="s">
        <v>1020</v>
      </c>
      <c r="D652" s="22"/>
      <c r="E652" s="23">
        <v>29549.94</v>
      </c>
      <c r="F652" s="23">
        <v>321.63714285714286</v>
      </c>
      <c r="K652" s="206"/>
    </row>
    <row r="653" spans="2:11" ht="11.25" customHeight="1">
      <c r="B653" s="8">
        <f>MAX($B$2:B652)+1</f>
        <v>485</v>
      </c>
      <c r="C653" s="22" t="s">
        <v>1021</v>
      </c>
      <c r="D653" s="22"/>
      <c r="E653" s="23">
        <v>5666358.529999999</v>
      </c>
      <c r="F653" s="23">
        <v>17349.16</v>
      </c>
      <c r="K653" s="206"/>
    </row>
    <row r="654" spans="2:11" ht="11.25" customHeight="1">
      <c r="B654" s="8">
        <f>MAX($B$2:B653)+1</f>
        <v>486</v>
      </c>
      <c r="C654" s="22" t="s">
        <v>1022</v>
      </c>
      <c r="D654" s="22"/>
      <c r="E654" s="23">
        <v>3108607.33</v>
      </c>
      <c r="F654" s="23">
        <v>31936.43</v>
      </c>
      <c r="K654" s="206"/>
    </row>
    <row r="655" spans="2:11" ht="11.25" customHeight="1">
      <c r="B655" s="8">
        <f>MAX($B$2:B654)+1</f>
        <v>487</v>
      </c>
      <c r="C655" s="22" t="s">
        <v>1023</v>
      </c>
      <c r="D655" s="22"/>
      <c r="E655" s="23">
        <v>1377363.01</v>
      </c>
      <c r="F655" s="23">
        <v>11711.03</v>
      </c>
      <c r="K655" s="206"/>
    </row>
    <row r="656" spans="2:11" ht="11.25" customHeight="1">
      <c r="B656" s="8">
        <f>MAX($B$2:B655)+1</f>
        <v>488</v>
      </c>
      <c r="C656" s="22" t="s">
        <v>1024</v>
      </c>
      <c r="D656" s="22"/>
      <c r="E656" s="23">
        <v>6823.75</v>
      </c>
      <c r="F656" s="23">
        <v>319.9614285714286</v>
      </c>
      <c r="K656" s="206"/>
    </row>
    <row r="657" spans="2:11" ht="11.25" customHeight="1">
      <c r="B657" s="8">
        <f>MAX($B$2:B656)+1</f>
        <v>489</v>
      </c>
      <c r="C657" s="22" t="s">
        <v>1025</v>
      </c>
      <c r="D657" s="22"/>
      <c r="E657" s="23">
        <v>81433</v>
      </c>
      <c r="F657" s="23">
        <v>0</v>
      </c>
      <c r="K657" s="206"/>
    </row>
    <row r="658" spans="2:11" ht="11.25" customHeight="1">
      <c r="B658" s="8">
        <f>MAX($B$2:B657)+1</f>
        <v>490</v>
      </c>
      <c r="C658" s="22" t="s">
        <v>1026</v>
      </c>
      <c r="D658" s="22"/>
      <c r="E658" s="23">
        <v>297116.89</v>
      </c>
      <c r="F658" s="23">
        <v>3169.578571428571</v>
      </c>
      <c r="K658" s="206"/>
    </row>
    <row r="659" spans="2:11" ht="11.25" customHeight="1">
      <c r="B659" s="8">
        <f>MAX($B$2:B658)+1</f>
        <v>491</v>
      </c>
      <c r="C659" s="22" t="s">
        <v>1027</v>
      </c>
      <c r="D659" s="22"/>
      <c r="E659" s="23">
        <v>720574.64</v>
      </c>
      <c r="F659" s="23">
        <v>6599.558571428572</v>
      </c>
      <c r="K659" s="206"/>
    </row>
    <row r="660" spans="2:11" ht="11.25" customHeight="1">
      <c r="B660" s="8">
        <f>MAX($B$2:B659)+1</f>
        <v>492</v>
      </c>
      <c r="C660" s="22" t="s">
        <v>1622</v>
      </c>
      <c r="D660" s="22"/>
      <c r="E660" s="23">
        <v>65675.49</v>
      </c>
      <c r="F660" s="23">
        <v>2219.16</v>
      </c>
      <c r="K660" s="206"/>
    </row>
    <row r="661" spans="2:11" ht="11.25" customHeight="1">
      <c r="B661" s="8">
        <f>MAX($B$2:B660)+1</f>
        <v>493</v>
      </c>
      <c r="C661" s="22" t="s">
        <v>1028</v>
      </c>
      <c r="D661" s="22"/>
      <c r="E661" s="23">
        <v>494945.17</v>
      </c>
      <c r="F661" s="23">
        <v>2493.641428571428</v>
      </c>
      <c r="K661" s="206"/>
    </row>
    <row r="662" spans="2:11" ht="11.25" customHeight="1">
      <c r="B662" s="8">
        <f>MAX($B$2:B661)+1</f>
        <v>494</v>
      </c>
      <c r="C662" s="22" t="s">
        <v>1029</v>
      </c>
      <c r="D662" s="22"/>
      <c r="E662" s="23">
        <v>532215.89</v>
      </c>
      <c r="F662" s="23">
        <v>1410.1285714285714</v>
      </c>
      <c r="K662" s="206"/>
    </row>
    <row r="663" spans="2:11" ht="11.25" customHeight="1">
      <c r="B663" s="8">
        <f>MAX($B$2:B662)+1</f>
        <v>495</v>
      </c>
      <c r="C663" s="22" t="s">
        <v>1030</v>
      </c>
      <c r="D663" s="22"/>
      <c r="E663" s="23">
        <v>2391145.96</v>
      </c>
      <c r="F663" s="23">
        <v>33819.978571428575</v>
      </c>
      <c r="K663" s="206"/>
    </row>
    <row r="664" spans="2:11" ht="11.25" customHeight="1">
      <c r="B664" s="8">
        <f>MAX($B$2:B663)+1</f>
        <v>496</v>
      </c>
      <c r="C664" s="22" t="s">
        <v>1031</v>
      </c>
      <c r="D664" s="22"/>
      <c r="E664" s="23">
        <v>922568.85</v>
      </c>
      <c r="F664" s="23">
        <v>1049.3971428571429</v>
      </c>
      <c r="K664" s="206"/>
    </row>
    <row r="665" spans="2:11" ht="11.25" customHeight="1">
      <c r="B665" s="8">
        <f>MAX($B$2:B664)+1</f>
        <v>497</v>
      </c>
      <c r="C665" s="22" t="s">
        <v>1032</v>
      </c>
      <c r="D665" s="22"/>
      <c r="E665" s="23">
        <v>2290044.813</v>
      </c>
      <c r="F665" s="23">
        <v>9624.517142857143</v>
      </c>
      <c r="K665" s="206"/>
    </row>
    <row r="666" spans="2:11" ht="11.25" customHeight="1">
      <c r="B666" s="8">
        <f>MAX($B$2:B665)+1</f>
        <v>498</v>
      </c>
      <c r="C666" s="22" t="s">
        <v>1033</v>
      </c>
      <c r="D666" s="22"/>
      <c r="E666" s="23">
        <v>1295591.983</v>
      </c>
      <c r="F666" s="23">
        <v>7445.914285714286</v>
      </c>
      <c r="K666" s="206"/>
    </row>
    <row r="667" spans="2:11" ht="11.25" customHeight="1">
      <c r="B667" s="8">
        <f>MAX($B$2:B666)+1</f>
        <v>499</v>
      </c>
      <c r="C667" s="22" t="s">
        <v>1034</v>
      </c>
      <c r="D667" s="22"/>
      <c r="E667" s="23">
        <v>2190124.71</v>
      </c>
      <c r="F667" s="23">
        <v>5099.675714285714</v>
      </c>
      <c r="K667" s="206"/>
    </row>
    <row r="668" spans="2:11" ht="11.25" customHeight="1" hidden="1" outlineLevel="1">
      <c r="B668" s="8"/>
      <c r="C668" s="28" t="s">
        <v>1035</v>
      </c>
      <c r="D668" s="28"/>
      <c r="E668" s="23">
        <v>11782191.57</v>
      </c>
      <c r="F668" s="23">
        <v>41781.33857142857</v>
      </c>
      <c r="K668" s="206"/>
    </row>
    <row r="669" spans="2:11" ht="11.25" customHeight="1" hidden="1" outlineLevel="1">
      <c r="B669" s="8"/>
      <c r="C669" s="28" t="s">
        <v>1736</v>
      </c>
      <c r="D669" s="28"/>
      <c r="E669" s="23">
        <v>182765.11</v>
      </c>
      <c r="F669" s="23">
        <v>0</v>
      </c>
      <c r="K669" s="206"/>
    </row>
    <row r="670" spans="2:11" ht="11.25" customHeight="1" hidden="1" outlineLevel="1">
      <c r="B670" s="8"/>
      <c r="C670" s="28" t="s">
        <v>1737</v>
      </c>
      <c r="D670" s="28"/>
      <c r="E670" s="23">
        <v>86573.26</v>
      </c>
      <c r="F670" s="23">
        <v>0</v>
      </c>
      <c r="K670" s="206"/>
    </row>
    <row r="671" spans="2:11" ht="11.25" customHeight="1" hidden="1" outlineLevel="1">
      <c r="B671" s="8"/>
      <c r="C671" s="28" t="s">
        <v>1738</v>
      </c>
      <c r="D671" s="28"/>
      <c r="E671" s="23">
        <v>461722.9</v>
      </c>
      <c r="F671" s="23">
        <v>0</v>
      </c>
      <c r="K671" s="206"/>
    </row>
    <row r="672" spans="2:11" ht="11.25" customHeight="1" hidden="1" outlineLevel="1">
      <c r="B672" s="8"/>
      <c r="C672" s="28" t="s">
        <v>1739</v>
      </c>
      <c r="D672" s="28"/>
      <c r="E672" s="23">
        <v>230861.54</v>
      </c>
      <c r="F672" s="23">
        <v>0</v>
      </c>
      <c r="K672" s="206"/>
    </row>
    <row r="673" spans="2:11" ht="11.25" customHeight="1" collapsed="1">
      <c r="B673" s="8">
        <f>MAX($B$2:B672)+1</f>
        <v>500</v>
      </c>
      <c r="C673" s="22" t="s">
        <v>1035</v>
      </c>
      <c r="D673" s="22"/>
      <c r="E673" s="23">
        <f>SUBTOTAL(9,E669:E672)</f>
        <v>961922.81</v>
      </c>
      <c r="F673" s="23">
        <f>SUBTOTAL(9,F669:F672)</f>
        <v>0</v>
      </c>
      <c r="K673" s="206"/>
    </row>
    <row r="674" spans="2:11" ht="11.25" customHeight="1">
      <c r="B674" s="8">
        <f>MAX($B$2:B673)+1</f>
        <v>501</v>
      </c>
      <c r="C674" s="22" t="s">
        <v>1036</v>
      </c>
      <c r="D674" s="22"/>
      <c r="E674" s="23">
        <v>10746393.487</v>
      </c>
      <c r="F674" s="23">
        <v>6545.032857142857</v>
      </c>
      <c r="K674" s="206"/>
    </row>
    <row r="675" spans="2:11" ht="11.25" customHeight="1">
      <c r="B675" s="8">
        <f>MAX($B$2:B674)+1</f>
        <v>502</v>
      </c>
      <c r="C675" s="22" t="s">
        <v>1037</v>
      </c>
      <c r="D675" s="22"/>
      <c r="E675" s="23">
        <v>227205.03000000003</v>
      </c>
      <c r="F675" s="23">
        <v>940.1900000000002</v>
      </c>
      <c r="K675" s="206"/>
    </row>
    <row r="676" spans="2:11" ht="11.25" customHeight="1">
      <c r="B676" s="8">
        <f>MAX($B$2:B675)+1</f>
        <v>503</v>
      </c>
      <c r="C676" s="22" t="s">
        <v>1038</v>
      </c>
      <c r="D676" s="22"/>
      <c r="E676" s="23">
        <v>771442.4699999999</v>
      </c>
      <c r="F676" s="23">
        <v>6921.9514285714295</v>
      </c>
      <c r="K676" s="206"/>
    </row>
    <row r="677" spans="2:11" ht="11.25" customHeight="1">
      <c r="B677" s="8">
        <f>MAX($B$2:B676)+1</f>
        <v>504</v>
      </c>
      <c r="C677" s="22" t="s">
        <v>1039</v>
      </c>
      <c r="D677" s="22"/>
      <c r="E677" s="23">
        <v>438307.24000000005</v>
      </c>
      <c r="F677" s="23">
        <v>3281.2799999999997</v>
      </c>
      <c r="K677" s="206"/>
    </row>
    <row r="678" spans="2:11" ht="11.25" customHeight="1">
      <c r="B678" s="8">
        <f>MAX($B$2:B677)+1</f>
        <v>505</v>
      </c>
      <c r="C678" s="22" t="s">
        <v>1040</v>
      </c>
      <c r="D678" s="22"/>
      <c r="E678" s="23">
        <v>1262059.9300000002</v>
      </c>
      <c r="F678" s="23">
        <v>5311.281428571428</v>
      </c>
      <c r="K678" s="206"/>
    </row>
    <row r="679" spans="2:11" ht="11.25" customHeight="1">
      <c r="B679" s="8">
        <f>MAX($B$2:B678)+1</f>
        <v>506</v>
      </c>
      <c r="C679" s="22" t="s">
        <v>1539</v>
      </c>
      <c r="D679" s="22"/>
      <c r="E679" s="23">
        <v>315226.62</v>
      </c>
      <c r="F679" s="23">
        <v>73.08428571428571</v>
      </c>
      <c r="K679" s="206"/>
    </row>
    <row r="680" spans="2:11" ht="11.25" customHeight="1">
      <c r="B680" s="8">
        <f>MAX($B$2:B679)+1</f>
        <v>507</v>
      </c>
      <c r="C680" s="22" t="s">
        <v>1041</v>
      </c>
      <c r="D680" s="22"/>
      <c r="E680" s="23">
        <v>169034.54</v>
      </c>
      <c r="F680" s="23">
        <v>4025.3257142857146</v>
      </c>
      <c r="K680" s="206"/>
    </row>
    <row r="681" spans="2:11" ht="11.25" customHeight="1">
      <c r="B681" s="8">
        <f>MAX($B$2:B680)+1</f>
        <v>508</v>
      </c>
      <c r="C681" s="22" t="s">
        <v>1042</v>
      </c>
      <c r="D681" s="22"/>
      <c r="E681" s="23">
        <v>752928.36</v>
      </c>
      <c r="F681" s="23">
        <v>13869.039999999999</v>
      </c>
      <c r="K681" s="206"/>
    </row>
    <row r="682" spans="2:11" ht="11.25" customHeight="1">
      <c r="B682" s="8">
        <f>MAX($B$2:B681)+1</f>
        <v>509</v>
      </c>
      <c r="C682" s="22" t="s">
        <v>1043</v>
      </c>
      <c r="D682" s="22"/>
      <c r="E682" s="23">
        <v>8196655.569999999</v>
      </c>
      <c r="F682" s="23">
        <v>38700.46</v>
      </c>
      <c r="K682" s="206"/>
    </row>
    <row r="683" spans="2:11" ht="11.25" customHeight="1">
      <c r="B683" s="8">
        <f>MAX($B$2:B682)+1</f>
        <v>510</v>
      </c>
      <c r="C683" s="22" t="s">
        <v>1044</v>
      </c>
      <c r="D683" s="22"/>
      <c r="E683" s="23">
        <v>1801176.98</v>
      </c>
      <c r="F683" s="23">
        <v>16708.56142857143</v>
      </c>
      <c r="K683" s="206"/>
    </row>
    <row r="684" spans="2:11" ht="11.25" customHeight="1" hidden="1" outlineLevel="1">
      <c r="B684" s="8"/>
      <c r="C684" s="28" t="s">
        <v>1740</v>
      </c>
      <c r="D684" s="28"/>
      <c r="E684" s="23">
        <v>512780.1</v>
      </c>
      <c r="F684" s="23">
        <v>1428.642857142857</v>
      </c>
      <c r="K684" s="206"/>
    </row>
    <row r="685" spans="2:11" ht="11.25" customHeight="1" collapsed="1">
      <c r="B685" s="8">
        <f>MAX($B$2:B684)+1</f>
        <v>511</v>
      </c>
      <c r="C685" s="22" t="s">
        <v>2015</v>
      </c>
      <c r="D685" s="22"/>
      <c r="E685" s="23">
        <f>SUBTOTAL(9,E684)</f>
        <v>512780.1</v>
      </c>
      <c r="F685" s="23">
        <f>SUBTOTAL(9,F684)</f>
        <v>1428.642857142857</v>
      </c>
      <c r="K685" s="206"/>
    </row>
    <row r="686" spans="2:11" ht="11.25" customHeight="1">
      <c r="B686" s="8">
        <f>MAX($B$2:B685)+1</f>
        <v>512</v>
      </c>
      <c r="C686" s="22" t="s">
        <v>1045</v>
      </c>
      <c r="D686" s="22"/>
      <c r="E686" s="23">
        <v>21591.003</v>
      </c>
      <c r="F686" s="23">
        <v>1465.4185714285716</v>
      </c>
      <c r="K686" s="206"/>
    </row>
    <row r="687" spans="2:11" ht="11.25" customHeight="1" hidden="1" outlineLevel="1">
      <c r="B687" s="8"/>
      <c r="C687" s="28" t="s">
        <v>1046</v>
      </c>
      <c r="D687" s="28"/>
      <c r="E687" s="23">
        <v>6097653.847999998</v>
      </c>
      <c r="F687" s="23">
        <v>4319.5</v>
      </c>
      <c r="K687" s="206"/>
    </row>
    <row r="688" spans="2:11" ht="11.25" customHeight="1" hidden="1" outlineLevel="1">
      <c r="B688" s="8"/>
      <c r="C688" s="28" t="s">
        <v>1741</v>
      </c>
      <c r="D688" s="28"/>
      <c r="E688" s="23">
        <v>120332.97</v>
      </c>
      <c r="F688" s="23">
        <v>0</v>
      </c>
      <c r="K688" s="206"/>
    </row>
    <row r="689" spans="2:11" ht="11.25" customHeight="1" hidden="1" outlineLevel="1">
      <c r="B689" s="8"/>
      <c r="C689" s="28" t="s">
        <v>1742</v>
      </c>
      <c r="D689" s="28"/>
      <c r="E689" s="23">
        <v>31987.27</v>
      </c>
      <c r="F689" s="23">
        <v>0</v>
      </c>
      <c r="K689" s="206"/>
    </row>
    <row r="690" spans="2:11" ht="11.25" customHeight="1" collapsed="1">
      <c r="B690" s="8">
        <f>MAX($B$2:B689)+1</f>
        <v>513</v>
      </c>
      <c r="C690" s="22" t="s">
        <v>1046</v>
      </c>
      <c r="D690" s="22"/>
      <c r="E690" s="23">
        <f>SUBTOTAL(9,E687:E689)</f>
        <v>6249974.087999998</v>
      </c>
      <c r="F690" s="23">
        <f>SUBTOTAL(9,F687:F689)</f>
        <v>4319.5</v>
      </c>
      <c r="K690" s="206"/>
    </row>
    <row r="691" spans="2:11" ht="11.25" customHeight="1">
      <c r="B691" s="8">
        <f>MAX($B$2:B690)+1</f>
        <v>514</v>
      </c>
      <c r="C691" s="22" t="s">
        <v>1047</v>
      </c>
      <c r="D691" s="22"/>
      <c r="E691" s="23">
        <v>1627128.8299999998</v>
      </c>
      <c r="F691" s="23">
        <v>5121.967142857143</v>
      </c>
      <c r="K691" s="206"/>
    </row>
    <row r="692" spans="2:11" ht="11.25" customHeight="1">
      <c r="B692" s="8">
        <f>MAX($B$2:B691)+1</f>
        <v>515</v>
      </c>
      <c r="C692" s="22" t="s">
        <v>1048</v>
      </c>
      <c r="D692" s="22"/>
      <c r="E692" s="23">
        <v>1231827</v>
      </c>
      <c r="F692" s="23">
        <v>8311.964285714286</v>
      </c>
      <c r="K692" s="206"/>
    </row>
    <row r="693" spans="2:11" ht="11.25" customHeight="1">
      <c r="B693" s="8">
        <f>MAX($B$2:B692)+1</f>
        <v>516</v>
      </c>
      <c r="C693" s="22" t="s">
        <v>1049</v>
      </c>
      <c r="D693" s="22"/>
      <c r="E693" s="23">
        <v>15224183.24</v>
      </c>
      <c r="F693" s="23">
        <v>156648.86571428573</v>
      </c>
      <c r="K693" s="206"/>
    </row>
    <row r="694" spans="2:11" ht="11.25" customHeight="1">
      <c r="B694" s="8">
        <f>MAX($B$2:B693)+1</f>
        <v>517</v>
      </c>
      <c r="C694" s="22" t="s">
        <v>1050</v>
      </c>
      <c r="D694" s="22"/>
      <c r="E694" s="23">
        <v>1116650.58</v>
      </c>
      <c r="F694" s="23">
        <v>1315.9014285714286</v>
      </c>
      <c r="K694" s="206"/>
    </row>
    <row r="695" spans="2:11" ht="11.25" customHeight="1">
      <c r="B695" s="8">
        <f>MAX($B$2:B694)+1</f>
        <v>518</v>
      </c>
      <c r="C695" s="22" t="s">
        <v>1051</v>
      </c>
      <c r="D695" s="22"/>
      <c r="E695" s="23">
        <v>3485430.58</v>
      </c>
      <c r="F695" s="23">
        <v>2754.924285714286</v>
      </c>
      <c r="K695" s="206"/>
    </row>
    <row r="696" spans="2:11" ht="11.25" customHeight="1">
      <c r="B696" s="8">
        <f>MAX($B$2:B695)+1</f>
        <v>519</v>
      </c>
      <c r="C696" s="22" t="s">
        <v>1052</v>
      </c>
      <c r="D696" s="22"/>
      <c r="E696" s="23">
        <v>4840521.47</v>
      </c>
      <c r="F696" s="23">
        <v>10591.572857142859</v>
      </c>
      <c r="K696" s="206"/>
    </row>
    <row r="697" spans="2:11" ht="11.25" customHeight="1">
      <c r="B697" s="8">
        <f>MAX($B$2:B696)+1</f>
        <v>520</v>
      </c>
      <c r="C697" s="1" t="s">
        <v>1743</v>
      </c>
      <c r="E697" s="23">
        <v>136560</v>
      </c>
      <c r="F697" s="23">
        <v>198.36999999999998</v>
      </c>
      <c r="K697" s="206"/>
    </row>
    <row r="698" spans="2:11" ht="11.25" customHeight="1">
      <c r="B698" s="8">
        <f>MAX($B$2:B697)+1</f>
        <v>521</v>
      </c>
      <c r="C698" s="22" t="s">
        <v>1053</v>
      </c>
      <c r="D698" s="22"/>
      <c r="E698" s="23">
        <v>1252366</v>
      </c>
      <c r="F698" s="23">
        <v>913.51</v>
      </c>
      <c r="K698" s="206"/>
    </row>
    <row r="699" spans="2:11" ht="11.25" customHeight="1">
      <c r="B699" s="8">
        <f>MAX($B$2:B698)+1</f>
        <v>522</v>
      </c>
      <c r="C699" s="22" t="s">
        <v>1054</v>
      </c>
      <c r="D699" s="22"/>
      <c r="E699" s="23">
        <v>131508.13</v>
      </c>
      <c r="F699" s="23">
        <v>1231.6100000000001</v>
      </c>
      <c r="K699" s="206"/>
    </row>
    <row r="700" spans="2:11" ht="11.25" customHeight="1">
      <c r="B700" s="8">
        <f>MAX($B$2:B699)+1</f>
        <v>523</v>
      </c>
      <c r="C700" s="22" t="s">
        <v>1055</v>
      </c>
      <c r="D700" s="22"/>
      <c r="E700" s="23">
        <v>2614156.7630000003</v>
      </c>
      <c r="F700" s="23">
        <v>32158.234285714287</v>
      </c>
      <c r="K700" s="206"/>
    </row>
    <row r="701" spans="2:11" ht="11.25" customHeight="1">
      <c r="B701" s="8">
        <f>MAX($B$2:B700)+1</f>
        <v>524</v>
      </c>
      <c r="C701" s="22" t="s">
        <v>1056</v>
      </c>
      <c r="D701" s="22"/>
      <c r="E701" s="23">
        <v>558459.32</v>
      </c>
      <c r="F701" s="23">
        <v>19359.165714285715</v>
      </c>
      <c r="K701" s="206"/>
    </row>
    <row r="702" spans="2:11" ht="11.25" customHeight="1">
      <c r="B702" s="8">
        <f>MAX($B$2:B701)+1</f>
        <v>525</v>
      </c>
      <c r="C702" s="22" t="s">
        <v>1057</v>
      </c>
      <c r="D702" s="22"/>
      <c r="E702" s="23">
        <v>1623573.82</v>
      </c>
      <c r="F702" s="23">
        <v>14612.747142857143</v>
      </c>
      <c r="K702" s="206"/>
    </row>
    <row r="703" spans="2:11" ht="11.25" customHeight="1">
      <c r="B703" s="8">
        <f>MAX($B$2:B702)+1</f>
        <v>526</v>
      </c>
      <c r="C703" s="22" t="s">
        <v>1058</v>
      </c>
      <c r="D703" s="22"/>
      <c r="E703" s="23">
        <v>429666.03</v>
      </c>
      <c r="F703" s="23">
        <v>1425.5728571428572</v>
      </c>
      <c r="K703" s="206"/>
    </row>
    <row r="704" spans="2:11" ht="11.25" customHeight="1">
      <c r="B704" s="8">
        <f>MAX($B$2:B703)+1</f>
        <v>527</v>
      </c>
      <c r="C704" s="22" t="s">
        <v>1059</v>
      </c>
      <c r="D704" s="22"/>
      <c r="E704" s="23">
        <v>2443229.2300000004</v>
      </c>
      <c r="F704" s="23">
        <v>28268.407142857144</v>
      </c>
      <c r="K704" s="206"/>
    </row>
    <row r="705" spans="2:11" ht="11.25" customHeight="1">
      <c r="B705" s="8">
        <f>MAX($B$2:B704)+1</f>
        <v>528</v>
      </c>
      <c r="C705" s="22" t="s">
        <v>1060</v>
      </c>
      <c r="D705" s="22"/>
      <c r="E705" s="23">
        <v>217457</v>
      </c>
      <c r="F705" s="23">
        <v>618.8957142857142</v>
      </c>
      <c r="K705" s="206"/>
    </row>
    <row r="706" spans="2:11" ht="11.25" customHeight="1">
      <c r="B706" s="8">
        <f>MAX($B$2:B705)+1</f>
        <v>529</v>
      </c>
      <c r="C706" s="22" t="s">
        <v>1061</v>
      </c>
      <c r="D706" s="22"/>
      <c r="E706" s="23">
        <v>2175455.05</v>
      </c>
      <c r="F706" s="23">
        <v>2736.5828571428574</v>
      </c>
      <c r="K706" s="206"/>
    </row>
    <row r="707" spans="2:11" ht="11.25" customHeight="1">
      <c r="B707" s="8">
        <f>MAX($B$2:B706)+1</f>
        <v>530</v>
      </c>
      <c r="C707" s="22" t="s">
        <v>1062</v>
      </c>
      <c r="D707" s="22"/>
      <c r="E707" s="23">
        <v>1142428.79</v>
      </c>
      <c r="F707" s="23">
        <v>9163.814285714285</v>
      </c>
      <c r="K707" s="206"/>
    </row>
    <row r="708" spans="2:11" ht="11.25" customHeight="1">
      <c r="B708" s="8">
        <f>MAX($B$2:B707)+1</f>
        <v>531</v>
      </c>
      <c r="C708" s="22" t="s">
        <v>1063</v>
      </c>
      <c r="D708" s="22"/>
      <c r="E708" s="23">
        <v>1478512.1230000001</v>
      </c>
      <c r="F708" s="23">
        <v>15065.564285714285</v>
      </c>
      <c r="K708" s="206"/>
    </row>
    <row r="709" spans="2:11" ht="11.25" customHeight="1">
      <c r="B709" s="8">
        <f>MAX($B$2:B708)+1</f>
        <v>532</v>
      </c>
      <c r="C709" s="22" t="s">
        <v>1064</v>
      </c>
      <c r="D709" s="22"/>
      <c r="E709" s="23">
        <v>1285125.6130000001</v>
      </c>
      <c r="F709" s="23">
        <v>12105.374285714282</v>
      </c>
      <c r="K709" s="206"/>
    </row>
    <row r="710" spans="2:11" ht="11.25" customHeight="1">
      <c r="B710" s="8">
        <f>MAX($B$2:B709)+1</f>
        <v>533</v>
      </c>
      <c r="C710" s="22" t="s">
        <v>1065</v>
      </c>
      <c r="D710" s="22"/>
      <c r="E710" s="23">
        <v>5225129.670000001</v>
      </c>
      <c r="F710" s="23">
        <v>9891.66</v>
      </c>
      <c r="K710" s="206"/>
    </row>
    <row r="711" spans="2:11" ht="11.25" customHeight="1">
      <c r="B711" s="8">
        <f>MAX($B$2:B710)+1</f>
        <v>534</v>
      </c>
      <c r="C711" s="22" t="s">
        <v>1066</v>
      </c>
      <c r="D711" s="22"/>
      <c r="E711" s="23">
        <v>1801866</v>
      </c>
      <c r="F711" s="23">
        <v>0</v>
      </c>
      <c r="K711" s="206"/>
    </row>
    <row r="712" spans="2:11" ht="11.25" customHeight="1" hidden="1" outlineLevel="1">
      <c r="B712" s="8"/>
      <c r="C712" s="28" t="s">
        <v>1744</v>
      </c>
      <c r="D712" s="28"/>
      <c r="E712" s="23">
        <v>6647798</v>
      </c>
      <c r="F712" s="23">
        <v>4133.642857142858</v>
      </c>
      <c r="K712" s="206"/>
    </row>
    <row r="713" spans="2:11" ht="11.25" customHeight="1" hidden="1" outlineLevel="1">
      <c r="B713" s="8"/>
      <c r="C713" s="28" t="s">
        <v>1745</v>
      </c>
      <c r="D713" s="28"/>
      <c r="E713" s="23">
        <v>6669000.58</v>
      </c>
      <c r="F713" s="23">
        <v>17439.899999999998</v>
      </c>
      <c r="K713" s="206"/>
    </row>
    <row r="714" spans="2:11" ht="11.25" customHeight="1" collapsed="1">
      <c r="B714" s="8">
        <f>MAX($B$2:B713)+1</f>
        <v>535</v>
      </c>
      <c r="C714" s="22" t="s">
        <v>1664</v>
      </c>
      <c r="D714" s="22"/>
      <c r="E714" s="23">
        <f>SUBTOTAL(9,E712:E713)</f>
        <v>13316798.58</v>
      </c>
      <c r="F714" s="23">
        <f>SUBTOTAL(9,F712:F713)</f>
        <v>21573.542857142857</v>
      </c>
      <c r="K714" s="206"/>
    </row>
    <row r="715" spans="2:11" ht="11.25" customHeight="1">
      <c r="B715" s="8">
        <f>MAX($B$2:B714)+1</f>
        <v>536</v>
      </c>
      <c r="C715" s="22" t="s">
        <v>2277</v>
      </c>
      <c r="D715" s="22"/>
      <c r="E715" s="23">
        <v>2323017.02</v>
      </c>
      <c r="F715" s="23">
        <v>63.95571428571429</v>
      </c>
      <c r="K715" s="206"/>
    </row>
    <row r="716" spans="2:11" ht="11.25" customHeight="1">
      <c r="B716" s="8">
        <f>MAX($B$2:B715)+1</f>
        <v>537</v>
      </c>
      <c r="C716" s="22" t="s">
        <v>1067</v>
      </c>
      <c r="D716" s="22"/>
      <c r="E716" s="23">
        <v>984717</v>
      </c>
      <c r="F716" s="23">
        <v>11247.885714285714</v>
      </c>
      <c r="K716" s="206"/>
    </row>
    <row r="717" spans="2:11" ht="11.25" customHeight="1" hidden="1" outlineLevel="1">
      <c r="B717" s="8"/>
      <c r="C717" s="27" t="s">
        <v>1068</v>
      </c>
      <c r="D717" s="27"/>
      <c r="E717" s="23">
        <v>3339901.01</v>
      </c>
      <c r="F717" s="23">
        <v>20441.81285714286</v>
      </c>
      <c r="K717" s="206"/>
    </row>
    <row r="718" spans="2:11" ht="11.25" customHeight="1" hidden="1" outlineLevel="1">
      <c r="B718" s="8"/>
      <c r="C718" s="27" t="s">
        <v>1069</v>
      </c>
      <c r="D718" s="27"/>
      <c r="E718" s="23">
        <v>2987965.7399999998</v>
      </c>
      <c r="F718" s="23">
        <v>13477.441428571428</v>
      </c>
      <c r="K718" s="206"/>
    </row>
    <row r="719" spans="2:11" ht="11.25" customHeight="1" collapsed="1">
      <c r="B719" s="8">
        <f>MAX($B$2:B718)+1</f>
        <v>538</v>
      </c>
      <c r="C719" s="22" t="s">
        <v>2016</v>
      </c>
      <c r="D719" s="22"/>
      <c r="E719" s="23">
        <f>SUBTOTAL(9,E717:E718)</f>
        <v>6327866.75</v>
      </c>
      <c r="F719" s="23">
        <f>SUBTOTAL(9,F717:F718)</f>
        <v>33919.25428571429</v>
      </c>
      <c r="K719" s="206"/>
    </row>
    <row r="720" spans="2:11" ht="11.25" customHeight="1">
      <c r="B720" s="8">
        <f>MAX($B$2:B719)+1</f>
        <v>539</v>
      </c>
      <c r="C720" s="22" t="s">
        <v>1070</v>
      </c>
      <c r="D720" s="22"/>
      <c r="E720" s="23">
        <v>12617338.121000001</v>
      </c>
      <c r="F720" s="23">
        <v>2067.7414285714285</v>
      </c>
      <c r="K720" s="206"/>
    </row>
    <row r="721" spans="2:11" ht="11.25" customHeight="1">
      <c r="B721" s="8">
        <f>MAX($B$2:B720)+1</f>
        <v>540</v>
      </c>
      <c r="C721" s="22" t="s">
        <v>1071</v>
      </c>
      <c r="D721" s="22"/>
      <c r="E721" s="23">
        <v>1744710</v>
      </c>
      <c r="F721" s="23">
        <v>4176.668571428571</v>
      </c>
      <c r="K721" s="206"/>
    </row>
    <row r="722" spans="2:11" ht="11.25" customHeight="1" hidden="1" outlineLevel="1">
      <c r="B722" s="8"/>
      <c r="C722" s="28" t="s">
        <v>1073</v>
      </c>
      <c r="D722" s="28"/>
      <c r="E722" s="23">
        <v>4450029.893</v>
      </c>
      <c r="F722" s="23">
        <v>39841.01857142857</v>
      </c>
      <c r="K722" s="206"/>
    </row>
    <row r="723" spans="2:11" ht="11.25" customHeight="1" hidden="1" outlineLevel="1">
      <c r="B723" s="8"/>
      <c r="C723" s="28" t="s">
        <v>1746</v>
      </c>
      <c r="D723" s="28"/>
      <c r="E723" s="23">
        <v>3933508.46</v>
      </c>
      <c r="F723" s="23">
        <v>0</v>
      </c>
      <c r="K723" s="206"/>
    </row>
    <row r="724" spans="2:11" ht="11.25" customHeight="1" collapsed="1">
      <c r="B724" s="8">
        <f>MAX($B$2:B723)+1</f>
        <v>541</v>
      </c>
      <c r="C724" s="22" t="s">
        <v>1073</v>
      </c>
      <c r="D724" s="22"/>
      <c r="E724" s="23">
        <f>SUBTOTAL(9,E722:E723)</f>
        <v>8383538.353</v>
      </c>
      <c r="F724" s="23">
        <f>SUBTOTAL(9,F722:F723)</f>
        <v>39841.01857142857</v>
      </c>
      <c r="K724" s="206"/>
    </row>
    <row r="725" spans="2:11" ht="11.25" customHeight="1">
      <c r="B725" s="8">
        <f>MAX($B$2:B724)+1</f>
        <v>542</v>
      </c>
      <c r="C725" s="22" t="s">
        <v>1074</v>
      </c>
      <c r="D725" s="22"/>
      <c r="E725" s="23">
        <v>1210772.72</v>
      </c>
      <c r="F725" s="23">
        <v>8005.36857142857</v>
      </c>
      <c r="K725" s="206"/>
    </row>
    <row r="726" spans="2:11" ht="11.25" customHeight="1">
      <c r="B726" s="8">
        <f>MAX($B$2:B725)+1</f>
        <v>543</v>
      </c>
      <c r="C726" s="22" t="s">
        <v>1075</v>
      </c>
      <c r="D726" s="22"/>
      <c r="E726" s="23">
        <v>5398613.51</v>
      </c>
      <c r="F726" s="23">
        <v>11025.92</v>
      </c>
      <c r="K726" s="206"/>
    </row>
    <row r="727" spans="2:11" ht="11.25" customHeight="1">
      <c r="B727" s="8">
        <f>MAX($B$2:B726)+1</f>
        <v>544</v>
      </c>
      <c r="C727" s="22" t="s">
        <v>1076</v>
      </c>
      <c r="D727" s="22"/>
      <c r="E727" s="23">
        <v>2402174.9999999995</v>
      </c>
      <c r="F727" s="23">
        <v>8866.984285714285</v>
      </c>
      <c r="K727" s="206"/>
    </row>
    <row r="728" spans="2:11" ht="11.25" customHeight="1" hidden="1" outlineLevel="1">
      <c r="B728" s="8"/>
      <c r="C728" s="28" t="s">
        <v>1747</v>
      </c>
      <c r="D728" s="28"/>
      <c r="E728" s="23">
        <v>5606723.880000001</v>
      </c>
      <c r="F728" s="23">
        <v>0</v>
      </c>
      <c r="K728" s="206"/>
    </row>
    <row r="729" spans="2:11" ht="11.25" customHeight="1" hidden="1" outlineLevel="1">
      <c r="B729" s="8"/>
      <c r="C729" s="28" t="s">
        <v>1748</v>
      </c>
      <c r="D729" s="28"/>
      <c r="E729" s="23">
        <v>2938508.36</v>
      </c>
      <c r="F729" s="23">
        <v>0</v>
      </c>
      <c r="K729" s="206"/>
    </row>
    <row r="730" spans="2:11" ht="11.25" customHeight="1" collapsed="1">
      <c r="B730" s="8">
        <f>MAX($B$2:B729)+1</f>
        <v>545</v>
      </c>
      <c r="C730" s="22" t="s">
        <v>1665</v>
      </c>
      <c r="D730" s="22"/>
      <c r="E730" s="23">
        <f>SUBTOTAL(9,E728:E729)</f>
        <v>8545232.24</v>
      </c>
      <c r="F730" s="23">
        <f>SUBTOTAL(9,F728:F729)</f>
        <v>0</v>
      </c>
      <c r="K730" s="206"/>
    </row>
    <row r="731" spans="2:11" ht="11.25" customHeight="1">
      <c r="B731" s="8">
        <f>MAX($B$2:B730)+1</f>
        <v>546</v>
      </c>
      <c r="C731" s="22" t="s">
        <v>1077</v>
      </c>
      <c r="D731" s="22"/>
      <c r="E731" s="23">
        <v>765887.7</v>
      </c>
      <c r="F731" s="23">
        <v>1968.6114285714284</v>
      </c>
      <c r="K731" s="206"/>
    </row>
    <row r="732" spans="2:11" ht="11.25" customHeight="1">
      <c r="B732" s="8">
        <f>MAX($B$2:B731)+1</f>
        <v>547</v>
      </c>
      <c r="C732" s="22" t="s">
        <v>1078</v>
      </c>
      <c r="D732" s="22"/>
      <c r="E732" s="23">
        <v>65603696.334</v>
      </c>
      <c r="F732" s="23">
        <v>26883.03857142857</v>
      </c>
      <c r="K732" s="206"/>
    </row>
    <row r="733" spans="2:11" ht="11.25" customHeight="1">
      <c r="B733" s="8">
        <f>MAX($B$2:B732)+1</f>
        <v>548</v>
      </c>
      <c r="C733" s="22" t="s">
        <v>1079</v>
      </c>
      <c r="D733" s="22"/>
      <c r="E733" s="23">
        <v>29438855.88</v>
      </c>
      <c r="F733" s="23">
        <v>21070.43571428571</v>
      </c>
      <c r="K733" s="206"/>
    </row>
    <row r="734" spans="2:11" ht="11.25" customHeight="1">
      <c r="B734" s="8">
        <f>MAX($B$2:B733)+1</f>
        <v>549</v>
      </c>
      <c r="C734" s="22" t="s">
        <v>1080</v>
      </c>
      <c r="D734" s="22"/>
      <c r="E734" s="23">
        <v>10273141.53</v>
      </c>
      <c r="F734" s="23">
        <v>27486.39285714286</v>
      </c>
      <c r="K734" s="206"/>
    </row>
    <row r="735" spans="2:11" ht="11.25" customHeight="1">
      <c r="B735" s="8">
        <f>MAX($B$2:B734)+1</f>
        <v>550</v>
      </c>
      <c r="C735" s="22" t="s">
        <v>1081</v>
      </c>
      <c r="D735" s="22"/>
      <c r="E735" s="23">
        <v>11338900.79</v>
      </c>
      <c r="F735" s="23">
        <v>21244.169999999995</v>
      </c>
      <c r="K735" s="206"/>
    </row>
    <row r="736" spans="2:11" ht="11.25" customHeight="1">
      <c r="B736" s="8">
        <f>MAX($B$2:B735)+1</f>
        <v>551</v>
      </c>
      <c r="C736" s="22" t="s">
        <v>1082</v>
      </c>
      <c r="D736" s="22"/>
      <c r="E736" s="23">
        <v>95466529.86099999</v>
      </c>
      <c r="F736" s="23">
        <v>59864.86714285713</v>
      </c>
      <c r="K736" s="206"/>
    </row>
    <row r="737" spans="2:11" ht="11.25" customHeight="1" hidden="1" outlineLevel="1">
      <c r="B737" s="8"/>
      <c r="C737" s="27" t="s">
        <v>1083</v>
      </c>
      <c r="D737" s="22"/>
      <c r="E737" s="23">
        <v>337802.933</v>
      </c>
      <c r="F737" s="23">
        <v>9636.087142857143</v>
      </c>
      <c r="K737" s="206"/>
    </row>
    <row r="738" spans="2:11" ht="11.25" customHeight="1" hidden="1" outlineLevel="1">
      <c r="B738" s="8"/>
      <c r="C738" s="27" t="s">
        <v>2225</v>
      </c>
      <c r="D738" s="22"/>
      <c r="E738" s="23">
        <v>769558.23</v>
      </c>
      <c r="F738" s="23">
        <v>0</v>
      </c>
      <c r="K738" s="206"/>
    </row>
    <row r="739" spans="2:11" ht="11.25" customHeight="1" collapsed="1">
      <c r="B739" s="8">
        <f>MAX($B$2:B738)+1</f>
        <v>552</v>
      </c>
      <c r="C739" s="22" t="s">
        <v>1083</v>
      </c>
      <c r="D739" s="22"/>
      <c r="E739" s="23">
        <f>SUBTOTAL(9,E737:E738)</f>
        <v>1107361.163</v>
      </c>
      <c r="F739" s="23">
        <f>SUBTOTAL(9,F737:F738)</f>
        <v>9636.087142857143</v>
      </c>
      <c r="K739" s="206"/>
    </row>
    <row r="740" spans="2:11" ht="11.25" customHeight="1" hidden="1" outlineLevel="1">
      <c r="B740" s="8"/>
      <c r="C740" s="22" t="s">
        <v>1084</v>
      </c>
      <c r="D740" s="22"/>
      <c r="E740" s="23">
        <v>4620127.673</v>
      </c>
      <c r="F740" s="23">
        <v>50324.12285714286</v>
      </c>
      <c r="K740" s="206"/>
    </row>
    <row r="741" spans="2:11" ht="11.25" customHeight="1" hidden="1" outlineLevel="1">
      <c r="B741" s="8"/>
      <c r="C741" s="22" t="s">
        <v>2405</v>
      </c>
      <c r="D741" s="22"/>
      <c r="E741" s="23">
        <v>448528.14</v>
      </c>
      <c r="F741" s="23">
        <v>0</v>
      </c>
      <c r="K741" s="206"/>
    </row>
    <row r="742" spans="2:11" ht="11.25" customHeight="1" hidden="1" outlineLevel="1">
      <c r="B742" s="8"/>
      <c r="C742" s="22" t="s">
        <v>2406</v>
      </c>
      <c r="D742" s="22"/>
      <c r="E742" s="23">
        <v>184110.57</v>
      </c>
      <c r="F742" s="23">
        <v>0</v>
      </c>
      <c r="K742" s="206"/>
    </row>
    <row r="743" spans="2:11" ht="11.25" customHeight="1" collapsed="1">
      <c r="B743" s="8">
        <f>MAX($B$2:B742)+1</f>
        <v>553</v>
      </c>
      <c r="C743" s="22" t="s">
        <v>1084</v>
      </c>
      <c r="D743" s="22"/>
      <c r="E743" s="23">
        <f>SUBTOTAL(9,E740:E742)</f>
        <v>5252766.383</v>
      </c>
      <c r="F743" s="23">
        <f>SUBTOTAL(9,F740:F742)</f>
        <v>50324.12285714286</v>
      </c>
      <c r="K743" s="206"/>
    </row>
    <row r="744" spans="2:11" ht="11.25" customHeight="1">
      <c r="B744" s="8">
        <f>MAX($B$2:B743)+1</f>
        <v>554</v>
      </c>
      <c r="C744" s="22" t="s">
        <v>1085</v>
      </c>
      <c r="D744" s="22"/>
      <c r="E744" s="23">
        <v>3590570.543</v>
      </c>
      <c r="F744" s="23">
        <v>17871.454285714284</v>
      </c>
      <c r="K744" s="206"/>
    </row>
    <row r="745" spans="2:11" ht="11.25" customHeight="1">
      <c r="B745" s="8">
        <f>MAX($B$2:B744)+1</f>
        <v>555</v>
      </c>
      <c r="C745" s="22" t="s">
        <v>1086</v>
      </c>
      <c r="D745" s="22"/>
      <c r="E745" s="23">
        <v>3179420.1599999997</v>
      </c>
      <c r="F745" s="23">
        <v>10420.205714285714</v>
      </c>
      <c r="K745" s="206"/>
    </row>
    <row r="746" spans="2:11" ht="11.25" customHeight="1">
      <c r="B746" s="8">
        <f>MAX($B$2:B745)+1</f>
        <v>556</v>
      </c>
      <c r="C746" s="22" t="s">
        <v>1087</v>
      </c>
      <c r="D746" s="22"/>
      <c r="E746" s="23">
        <v>2926202.3100000005</v>
      </c>
      <c r="F746" s="23">
        <v>14464.385714285714</v>
      </c>
      <c r="K746" s="206"/>
    </row>
    <row r="747" spans="2:11" ht="11.25" customHeight="1">
      <c r="B747" s="8">
        <f>MAX($B$2:B746)+1</f>
        <v>557</v>
      </c>
      <c r="C747" s="22" t="s">
        <v>1088</v>
      </c>
      <c r="D747" s="22"/>
      <c r="E747" s="23">
        <v>9743860.64</v>
      </c>
      <c r="F747" s="23">
        <v>7244.38142857143</v>
      </c>
      <c r="K747" s="206"/>
    </row>
    <row r="748" spans="2:11" ht="11.25" customHeight="1" hidden="1" outlineLevel="1">
      <c r="B748" s="8"/>
      <c r="C748" s="28" t="s">
        <v>2017</v>
      </c>
      <c r="D748" s="28"/>
      <c r="E748" s="23">
        <v>181839.35</v>
      </c>
      <c r="F748" s="23">
        <v>8760.84</v>
      </c>
      <c r="K748" s="206"/>
    </row>
    <row r="749" spans="2:11" ht="11.25" customHeight="1" hidden="1" outlineLevel="1">
      <c r="B749" s="8"/>
      <c r="C749" s="28" t="s">
        <v>1749</v>
      </c>
      <c r="D749" s="28"/>
      <c r="E749" s="23">
        <v>222316.15999999997</v>
      </c>
      <c r="F749" s="23">
        <v>0</v>
      </c>
      <c r="K749" s="206"/>
    </row>
    <row r="750" spans="2:11" ht="11.25" customHeight="1" collapsed="1">
      <c r="B750" s="8">
        <f>MAX($B$2:B749)+1</f>
        <v>558</v>
      </c>
      <c r="C750" s="1" t="s">
        <v>2017</v>
      </c>
      <c r="E750" s="23">
        <f>SUBTOTAL(9,E748:E749)</f>
        <v>404155.51</v>
      </c>
      <c r="F750" s="23">
        <f>SUBTOTAL(9,F748:F749)</f>
        <v>8760.84</v>
      </c>
      <c r="K750" s="206"/>
    </row>
    <row r="751" spans="2:11" ht="11.25" customHeight="1">
      <c r="B751" s="8">
        <f>MAX($B$2:B750)+1</f>
        <v>559</v>
      </c>
      <c r="C751" s="22" t="s">
        <v>1089</v>
      </c>
      <c r="D751" s="22"/>
      <c r="E751" s="23">
        <v>4172673.57</v>
      </c>
      <c r="F751" s="23">
        <v>9300.254285714287</v>
      </c>
      <c r="K751" s="206"/>
    </row>
    <row r="752" spans="2:11" ht="11.25" customHeight="1">
      <c r="B752" s="8">
        <f>MAX($B$2:B751)+1</f>
        <v>560</v>
      </c>
      <c r="C752" s="22" t="s">
        <v>1090</v>
      </c>
      <c r="D752" s="22"/>
      <c r="E752" s="23">
        <v>9302539.06</v>
      </c>
      <c r="F752" s="23">
        <v>2810.678571428572</v>
      </c>
      <c r="K752" s="206"/>
    </row>
    <row r="753" spans="2:11" ht="11.25" customHeight="1" hidden="1" outlineLevel="1">
      <c r="B753" s="8"/>
      <c r="C753" s="22" t="s">
        <v>1750</v>
      </c>
      <c r="D753" s="22"/>
      <c r="E753" s="23">
        <v>190718.38</v>
      </c>
      <c r="F753" s="23">
        <v>0</v>
      </c>
      <c r="K753" s="206"/>
    </row>
    <row r="754" spans="2:11" ht="11.25" customHeight="1" hidden="1" outlineLevel="1">
      <c r="B754" s="8"/>
      <c r="C754" s="22" t="s">
        <v>1751</v>
      </c>
      <c r="D754" s="22"/>
      <c r="E754" s="23">
        <v>515646.23</v>
      </c>
      <c r="F754" s="23">
        <v>0</v>
      </c>
      <c r="K754" s="206"/>
    </row>
    <row r="755" spans="2:11" ht="11.25" customHeight="1" collapsed="1">
      <c r="B755" s="8">
        <f>MAX($B$2:B754)+1</f>
        <v>561</v>
      </c>
      <c r="C755" s="22" t="s">
        <v>2407</v>
      </c>
      <c r="D755" s="22"/>
      <c r="E755" s="23">
        <f>SUBTOTAL(9,E753:E754)</f>
        <v>706364.61</v>
      </c>
      <c r="F755" s="23">
        <f>SUBTOTAL(9,F753:F754)</f>
        <v>0</v>
      </c>
      <c r="K755" s="206"/>
    </row>
    <row r="756" spans="2:11" ht="11.25" customHeight="1" hidden="1" outlineLevel="1">
      <c r="B756" s="8"/>
      <c r="C756" s="28" t="s">
        <v>1091</v>
      </c>
      <c r="D756" s="28"/>
      <c r="E756" s="23">
        <v>11145747.069999998</v>
      </c>
      <c r="F756" s="23">
        <v>8495.319999999998</v>
      </c>
      <c r="K756" s="206"/>
    </row>
    <row r="757" spans="2:11" ht="11.25" customHeight="1" hidden="1" outlineLevel="1">
      <c r="B757" s="8"/>
      <c r="C757" s="28" t="s">
        <v>1752</v>
      </c>
      <c r="D757" s="28"/>
      <c r="E757" s="23">
        <v>144840.51</v>
      </c>
      <c r="F757" s="23">
        <v>0</v>
      </c>
      <c r="K757" s="206"/>
    </row>
    <row r="758" spans="2:11" ht="11.25" customHeight="1" hidden="1" outlineLevel="1">
      <c r="B758" s="8"/>
      <c r="C758" s="28" t="s">
        <v>1753</v>
      </c>
      <c r="D758" s="28"/>
      <c r="E758" s="23">
        <v>214362.59</v>
      </c>
      <c r="F758" s="23">
        <v>0</v>
      </c>
      <c r="K758" s="206"/>
    </row>
    <row r="759" spans="2:11" ht="11.25" customHeight="1" hidden="1" outlineLevel="1">
      <c r="B759" s="8"/>
      <c r="C759" s="28" t="s">
        <v>1754</v>
      </c>
      <c r="D759" s="28"/>
      <c r="E759" s="23">
        <v>220155.28</v>
      </c>
      <c r="F759" s="23">
        <v>0</v>
      </c>
      <c r="K759" s="206"/>
    </row>
    <row r="760" spans="2:11" ht="11.25" customHeight="1" collapsed="1">
      <c r="B760" s="8">
        <f>MAX($B$2:B759)+1</f>
        <v>562</v>
      </c>
      <c r="C760" s="22" t="s">
        <v>1091</v>
      </c>
      <c r="D760" s="22"/>
      <c r="E760" s="23">
        <f>SUBTOTAL(9,E756:E759)</f>
        <v>11725105.449999997</v>
      </c>
      <c r="F760" s="23">
        <f>SUBTOTAL(9,F756:F759)</f>
        <v>8495.319999999998</v>
      </c>
      <c r="K760" s="206"/>
    </row>
    <row r="761" spans="2:11" ht="11.25" customHeight="1">
      <c r="B761" s="8">
        <f>MAX($B$2:B760)+1</f>
        <v>563</v>
      </c>
      <c r="C761" s="22" t="s">
        <v>1092</v>
      </c>
      <c r="D761" s="22"/>
      <c r="E761" s="23">
        <v>222179.5</v>
      </c>
      <c r="F761" s="23">
        <v>0.0014285714285714286</v>
      </c>
      <c r="K761" s="206"/>
    </row>
    <row r="762" spans="2:11" ht="11.25" customHeight="1">
      <c r="B762" s="8">
        <f>MAX($B$2:B761)+1</f>
        <v>564</v>
      </c>
      <c r="C762" s="22" t="s">
        <v>1093</v>
      </c>
      <c r="D762" s="22"/>
      <c r="E762" s="23">
        <v>222179.5</v>
      </c>
      <c r="F762" s="23">
        <v>562.4942857142858</v>
      </c>
      <c r="K762" s="206"/>
    </row>
    <row r="763" spans="2:11" ht="11.25" customHeight="1">
      <c r="B763" s="8">
        <f>MAX($B$2:B762)+1</f>
        <v>565</v>
      </c>
      <c r="C763" s="22" t="s">
        <v>1094</v>
      </c>
      <c r="D763" s="22"/>
      <c r="E763" s="23">
        <v>55704</v>
      </c>
      <c r="F763" s="23">
        <v>716.9414285714286</v>
      </c>
      <c r="K763" s="206"/>
    </row>
    <row r="764" spans="2:11" ht="11.25" customHeight="1">
      <c r="B764" s="8">
        <f>MAX($B$2:B763)+1</f>
        <v>566</v>
      </c>
      <c r="C764" s="22" t="s">
        <v>1095</v>
      </c>
      <c r="D764" s="22"/>
      <c r="E764" s="23">
        <v>353.53</v>
      </c>
      <c r="F764" s="23">
        <v>969.2357142857143</v>
      </c>
      <c r="K764" s="206"/>
    </row>
    <row r="765" spans="2:11" ht="11.25" customHeight="1">
      <c r="B765" s="8">
        <f>MAX($B$2:B764)+1</f>
        <v>567</v>
      </c>
      <c r="C765" s="22" t="s">
        <v>1096</v>
      </c>
      <c r="D765" s="22"/>
      <c r="E765" s="23">
        <v>356952.07</v>
      </c>
      <c r="F765" s="23">
        <v>1305.55</v>
      </c>
      <c r="K765" s="206"/>
    </row>
    <row r="766" spans="2:11" ht="11.25" customHeight="1">
      <c r="B766" s="8">
        <f>MAX($B$2:B765)+1</f>
        <v>568</v>
      </c>
      <c r="C766" s="22" t="s">
        <v>1540</v>
      </c>
      <c r="D766" s="22"/>
      <c r="E766" s="23">
        <v>458627.27</v>
      </c>
      <c r="F766" s="23">
        <v>2322.3328571428574</v>
      </c>
      <c r="K766" s="206"/>
    </row>
    <row r="767" spans="2:11" ht="11.25" customHeight="1">
      <c r="B767" s="8">
        <f>MAX($B$2:B766)+1</f>
        <v>569</v>
      </c>
      <c r="C767" s="22" t="s">
        <v>1097</v>
      </c>
      <c r="D767" s="22"/>
      <c r="E767" s="23">
        <v>21181549.749999996</v>
      </c>
      <c r="F767" s="23">
        <v>34198.35428571429</v>
      </c>
      <c r="K767" s="206"/>
    </row>
    <row r="768" spans="2:11" ht="11.25" customHeight="1" hidden="1" outlineLevel="1">
      <c r="B768" s="8"/>
      <c r="C768" s="28" t="s">
        <v>1098</v>
      </c>
      <c r="D768" s="28"/>
      <c r="E768" s="23">
        <v>4358495.13090798</v>
      </c>
      <c r="F768" s="23">
        <v>24214.200502472035</v>
      </c>
      <c r="G768" s="18">
        <v>0.9299903210288738</v>
      </c>
      <c r="K768" s="206"/>
    </row>
    <row r="769" spans="2:11" ht="11.25" customHeight="1" hidden="1" outlineLevel="1">
      <c r="B769" s="8"/>
      <c r="C769" s="28" t="s">
        <v>1755</v>
      </c>
      <c r="D769" s="28"/>
      <c r="E769" s="23">
        <v>251353.8129090132</v>
      </c>
      <c r="F769" s="23">
        <v>0</v>
      </c>
      <c r="G769" s="18">
        <v>0.9299903210288738</v>
      </c>
      <c r="K769" s="206"/>
    </row>
    <row r="770" spans="2:11" ht="11.25" customHeight="1" hidden="1" outlineLevel="1">
      <c r="B770" s="8"/>
      <c r="C770" s="28" t="s">
        <v>1756</v>
      </c>
      <c r="D770" s="28"/>
      <c r="E770" s="23">
        <v>187309.04366161954</v>
      </c>
      <c r="F770" s="23">
        <v>0</v>
      </c>
      <c r="G770" s="18">
        <v>0.9299903210288738</v>
      </c>
      <c r="K770" s="206"/>
    </row>
    <row r="771" spans="2:11" ht="11.25" customHeight="1" collapsed="1">
      <c r="B771" s="8">
        <f>MAX($B$2:B770)+1</f>
        <v>570</v>
      </c>
      <c r="C771" s="22" t="s">
        <v>1098</v>
      </c>
      <c r="D771" s="22"/>
      <c r="E771" s="23">
        <f>SUBTOTAL(9,E768:E770)</f>
        <v>4797157.987478613</v>
      </c>
      <c r="F771" s="23">
        <f>SUBTOTAL(9,F768:F770)</f>
        <v>24214.200502472035</v>
      </c>
      <c r="G771" s="18">
        <v>0.9299903210288738</v>
      </c>
      <c r="K771" s="206"/>
    </row>
    <row r="772" spans="2:11" ht="11.25" customHeight="1">
      <c r="B772" s="8">
        <f>MAX($B$2:B771)+1</f>
        <v>571</v>
      </c>
      <c r="C772" s="22" t="s">
        <v>1099</v>
      </c>
      <c r="D772" s="22"/>
      <c r="E772" s="23">
        <v>351555.73</v>
      </c>
      <c r="F772" s="23">
        <v>808.0414285714287</v>
      </c>
      <c r="K772" s="206"/>
    </row>
    <row r="773" spans="2:11" ht="11.25" customHeight="1">
      <c r="B773" s="8">
        <f>MAX($B$2:B772)+1</f>
        <v>572</v>
      </c>
      <c r="C773" s="22" t="s">
        <v>1100</v>
      </c>
      <c r="D773" s="22"/>
      <c r="E773" s="23">
        <v>424652.15</v>
      </c>
      <c r="F773" s="23">
        <v>1374.357142857143</v>
      </c>
      <c r="K773" s="206"/>
    </row>
    <row r="774" spans="2:11" ht="11.25" customHeight="1">
      <c r="B774" s="8">
        <f>MAX($B$2:B773)+1</f>
        <v>573</v>
      </c>
      <c r="C774" s="22" t="s">
        <v>1101</v>
      </c>
      <c r="D774" s="22"/>
      <c r="E774" s="23">
        <v>472423.22000000003</v>
      </c>
      <c r="F774" s="23">
        <v>5002.9971428571425</v>
      </c>
      <c r="K774" s="206"/>
    </row>
    <row r="775" spans="2:11" ht="11.25" customHeight="1">
      <c r="B775" s="8">
        <f>MAX($B$2:B774)+1</f>
        <v>574</v>
      </c>
      <c r="C775" s="22" t="s">
        <v>1102</v>
      </c>
      <c r="D775" s="22"/>
      <c r="E775" s="23">
        <v>148752</v>
      </c>
      <c r="F775" s="23">
        <v>1056.3242857142857</v>
      </c>
      <c r="K775" s="206"/>
    </row>
    <row r="776" spans="2:11" ht="11.25" customHeight="1">
      <c r="B776" s="8">
        <f>MAX($B$2:B775)+1</f>
        <v>575</v>
      </c>
      <c r="C776" s="22" t="s">
        <v>1103</v>
      </c>
      <c r="D776" s="22"/>
      <c r="E776" s="23">
        <v>446036.76</v>
      </c>
      <c r="F776" s="23">
        <v>2158.7571428571428</v>
      </c>
      <c r="K776" s="206"/>
    </row>
    <row r="777" spans="2:11" ht="11.25" customHeight="1">
      <c r="B777" s="8">
        <f>MAX($B$2:B776)+1</f>
        <v>576</v>
      </c>
      <c r="C777" s="22" t="s">
        <v>1104</v>
      </c>
      <c r="D777" s="22"/>
      <c r="E777" s="23">
        <v>481257.52999999997</v>
      </c>
      <c r="F777" s="23">
        <v>11197.587142857143</v>
      </c>
      <c r="K777" s="206"/>
    </row>
    <row r="778" spans="2:11" ht="11.25" customHeight="1">
      <c r="B778" s="8">
        <f>MAX($B$2:B777)+1</f>
        <v>577</v>
      </c>
      <c r="C778" s="22" t="s">
        <v>1105</v>
      </c>
      <c r="D778" s="22"/>
      <c r="E778" s="23">
        <v>2362466</v>
      </c>
      <c r="F778" s="23">
        <v>929.0157142857144</v>
      </c>
      <c r="K778" s="206"/>
    </row>
    <row r="779" spans="2:11" ht="11.25" customHeight="1">
      <c r="B779" s="8">
        <f>MAX($B$2:B778)+1</f>
        <v>578</v>
      </c>
      <c r="C779" s="22" t="s">
        <v>1106</v>
      </c>
      <c r="D779" s="22"/>
      <c r="E779" s="23">
        <v>2377231</v>
      </c>
      <c r="F779" s="23">
        <v>946.7800000000001</v>
      </c>
      <c r="K779" s="206"/>
    </row>
    <row r="780" spans="2:11" ht="11.25" customHeight="1">
      <c r="B780" s="8">
        <f>MAX($B$2:B779)+1</f>
        <v>579</v>
      </c>
      <c r="C780" s="22" t="s">
        <v>1107</v>
      </c>
      <c r="D780" s="22"/>
      <c r="E780" s="23">
        <v>5042813.81</v>
      </c>
      <c r="F780" s="23">
        <v>20051.841428571428</v>
      </c>
      <c r="K780" s="206"/>
    </row>
    <row r="781" spans="2:11" ht="11.25" customHeight="1">
      <c r="B781" s="8">
        <f>MAX($B$2:B780)+1</f>
        <v>580</v>
      </c>
      <c r="C781" s="22" t="s">
        <v>1108</v>
      </c>
      <c r="D781" s="22"/>
      <c r="E781" s="23">
        <v>1845243.16</v>
      </c>
      <c r="F781" s="23">
        <v>693.47</v>
      </c>
      <c r="K781" s="206"/>
    </row>
    <row r="782" spans="2:11" ht="11.25" customHeight="1">
      <c r="B782" s="8">
        <f>MAX($B$2:B781)+1</f>
        <v>581</v>
      </c>
      <c r="C782" s="22" t="s">
        <v>1109</v>
      </c>
      <c r="D782" s="22"/>
      <c r="E782" s="23">
        <v>651009.1799999999</v>
      </c>
      <c r="F782" s="23">
        <v>201.02714285714288</v>
      </c>
      <c r="K782" s="206"/>
    </row>
    <row r="783" spans="2:11" ht="11.25" customHeight="1">
      <c r="B783" s="8">
        <f>MAX($B$2:B782)+1</f>
        <v>582</v>
      </c>
      <c r="C783" s="22" t="s">
        <v>1110</v>
      </c>
      <c r="D783" s="22"/>
      <c r="E783" s="23">
        <v>234697.79</v>
      </c>
      <c r="F783" s="23">
        <v>6341.419999999999</v>
      </c>
      <c r="K783" s="206"/>
    </row>
    <row r="784" spans="2:11" ht="11.25" customHeight="1">
      <c r="B784" s="8">
        <f>MAX($B$2:B783)+1</f>
        <v>583</v>
      </c>
      <c r="C784" s="22" t="s">
        <v>1111</v>
      </c>
      <c r="D784" s="22"/>
      <c r="E784" s="23">
        <v>9988.83</v>
      </c>
      <c r="F784" s="23">
        <v>0</v>
      </c>
      <c r="K784" s="206"/>
    </row>
    <row r="785" spans="2:11" ht="11.25" customHeight="1">
      <c r="B785" s="8">
        <f>MAX($B$2:B784)+1</f>
        <v>584</v>
      </c>
      <c r="C785" s="22" t="s">
        <v>1623</v>
      </c>
      <c r="D785" s="22"/>
      <c r="E785" s="23">
        <v>1251271.5529999998</v>
      </c>
      <c r="F785" s="23">
        <v>5652.72</v>
      </c>
      <c r="K785" s="206"/>
    </row>
    <row r="786" spans="2:11" ht="11.25" customHeight="1">
      <c r="B786" s="8">
        <f>MAX($B$2:B785)+1</f>
        <v>585</v>
      </c>
      <c r="C786" s="22" t="s">
        <v>1112</v>
      </c>
      <c r="D786" s="22"/>
      <c r="E786" s="23">
        <v>339175.19</v>
      </c>
      <c r="F786" s="23">
        <v>6175.107142857144</v>
      </c>
      <c r="K786" s="206"/>
    </row>
    <row r="787" spans="2:11" ht="11.25" customHeight="1">
      <c r="B787" s="8">
        <f>MAX($B$2:B786)+1</f>
        <v>586</v>
      </c>
      <c r="C787" s="22" t="s">
        <v>1113</v>
      </c>
      <c r="D787" s="22"/>
      <c r="E787" s="23">
        <v>1264434.55</v>
      </c>
      <c r="F787" s="23">
        <v>9183.062857142859</v>
      </c>
      <c r="K787" s="206"/>
    </row>
    <row r="788" spans="2:11" ht="11.25" customHeight="1">
      <c r="B788" s="8">
        <f>MAX($B$2:B787)+1</f>
        <v>587</v>
      </c>
      <c r="C788" s="22" t="s">
        <v>1114</v>
      </c>
      <c r="D788" s="22"/>
      <c r="E788" s="23">
        <v>113617.11</v>
      </c>
      <c r="F788" s="23">
        <v>2132.3942857142856</v>
      </c>
      <c r="K788" s="206"/>
    </row>
    <row r="789" spans="2:11" ht="11.25" customHeight="1">
      <c r="B789" s="8">
        <f>MAX($B$2:B788)+1</f>
        <v>588</v>
      </c>
      <c r="C789" s="22" t="s">
        <v>1115</v>
      </c>
      <c r="D789" s="22"/>
      <c r="E789" s="23">
        <v>928400.5199999999</v>
      </c>
      <c r="F789" s="23">
        <v>2715.6042857142857</v>
      </c>
      <c r="K789" s="206"/>
    </row>
    <row r="790" spans="2:11" ht="11.25" customHeight="1">
      <c r="B790" s="8">
        <f>MAX($B$2:B789)+1</f>
        <v>589</v>
      </c>
      <c r="C790" s="22" t="s">
        <v>1116</v>
      </c>
      <c r="D790" s="22"/>
      <c r="E790" s="23">
        <v>3820777.215</v>
      </c>
      <c r="F790" s="23">
        <v>11627.171428571428</v>
      </c>
      <c r="K790" s="206"/>
    </row>
    <row r="791" spans="2:11" ht="11.25" customHeight="1">
      <c r="B791" s="8">
        <f>MAX($B$2:B790)+1</f>
        <v>590</v>
      </c>
      <c r="C791" s="22" t="s">
        <v>1117</v>
      </c>
      <c r="D791" s="22"/>
      <c r="E791" s="23">
        <v>5360148.64</v>
      </c>
      <c r="F791" s="23">
        <v>11888.185714285715</v>
      </c>
      <c r="K791" s="206"/>
    </row>
    <row r="792" spans="2:11" ht="11.25" customHeight="1">
      <c r="B792" s="8">
        <f>MAX($B$2:B791)+1</f>
        <v>591</v>
      </c>
      <c r="C792" s="22" t="s">
        <v>1118</v>
      </c>
      <c r="D792" s="22"/>
      <c r="E792" s="23">
        <v>2120</v>
      </c>
      <c r="F792" s="23">
        <v>0.0014285714285714286</v>
      </c>
      <c r="K792" s="206"/>
    </row>
    <row r="793" spans="2:11" ht="11.25" customHeight="1">
      <c r="B793" s="8">
        <f>MAX($B$2:B792)+1</f>
        <v>592</v>
      </c>
      <c r="C793" s="22" t="s">
        <v>1119</v>
      </c>
      <c r="D793" s="22"/>
      <c r="E793" s="23">
        <v>571146.82</v>
      </c>
      <c r="F793" s="23">
        <v>9716.31</v>
      </c>
      <c r="K793" s="206"/>
    </row>
    <row r="794" spans="2:11" ht="11.25" customHeight="1">
      <c r="B794" s="8">
        <f>MAX($B$2:B793)+1</f>
        <v>593</v>
      </c>
      <c r="C794" s="22" t="s">
        <v>1120</v>
      </c>
      <c r="D794" s="22"/>
      <c r="E794" s="23">
        <v>2198570.2430000002</v>
      </c>
      <c r="F794" s="23">
        <v>14985.444285714286</v>
      </c>
      <c r="K794" s="206"/>
    </row>
    <row r="795" spans="2:11" ht="11.25" customHeight="1">
      <c r="B795" s="8">
        <f>MAX($B$2:B794)+1</f>
        <v>594</v>
      </c>
      <c r="C795" s="22" t="s">
        <v>1121</v>
      </c>
      <c r="D795" s="22"/>
      <c r="E795" s="23">
        <v>4307957.23</v>
      </c>
      <c r="F795" s="23">
        <v>17181.23</v>
      </c>
      <c r="K795" s="206"/>
    </row>
    <row r="796" spans="2:11" ht="11.25" customHeight="1">
      <c r="B796" s="8">
        <f>MAX($B$2:B795)+1</f>
        <v>595</v>
      </c>
      <c r="C796" s="22" t="s">
        <v>1122</v>
      </c>
      <c r="D796" s="22"/>
      <c r="E796" s="23">
        <v>2778703.0289999996</v>
      </c>
      <c r="F796" s="23">
        <v>19519.532857142854</v>
      </c>
      <c r="K796" s="206"/>
    </row>
    <row r="797" spans="2:11" ht="11.25" customHeight="1">
      <c r="B797" s="8">
        <f>MAX($B$2:B796)+1</f>
        <v>596</v>
      </c>
      <c r="C797" s="22" t="s">
        <v>1123</v>
      </c>
      <c r="D797" s="22"/>
      <c r="E797" s="23">
        <v>20063680.689999998</v>
      </c>
      <c r="F797" s="23">
        <v>12151.33</v>
      </c>
      <c r="K797" s="206"/>
    </row>
    <row r="798" spans="2:11" ht="11.25" customHeight="1">
      <c r="B798" s="8">
        <f>MAX($B$2:B797)+1</f>
        <v>597</v>
      </c>
      <c r="C798" s="22" t="s">
        <v>1625</v>
      </c>
      <c r="D798" s="22"/>
      <c r="E798" s="23">
        <v>17434.45</v>
      </c>
      <c r="F798" s="23">
        <v>744.7171428571429</v>
      </c>
      <c r="K798" s="206"/>
    </row>
    <row r="799" spans="2:11" ht="11.25" customHeight="1">
      <c r="B799" s="8">
        <f>MAX($B$2:B798)+1</f>
        <v>598</v>
      </c>
      <c r="C799" s="22" t="s">
        <v>2226</v>
      </c>
      <c r="D799" s="22"/>
      <c r="E799" s="23">
        <v>423155.84</v>
      </c>
      <c r="F799" s="23">
        <v>0</v>
      </c>
      <c r="K799" s="206"/>
    </row>
    <row r="800" spans="2:11" ht="11.25" customHeight="1">
      <c r="B800" s="8">
        <f>MAX($B$2:B799)+1</f>
        <v>599</v>
      </c>
      <c r="C800" s="22" t="s">
        <v>1124</v>
      </c>
      <c r="D800" s="22"/>
      <c r="E800" s="23">
        <v>1907335.4299999997</v>
      </c>
      <c r="F800" s="23">
        <v>6453.544285714286</v>
      </c>
      <c r="K800" s="206"/>
    </row>
    <row r="801" spans="2:11" ht="11.25" customHeight="1">
      <c r="B801" s="8">
        <f>MAX($B$2:B800)+1</f>
        <v>600</v>
      </c>
      <c r="C801" s="22" t="s">
        <v>1125</v>
      </c>
      <c r="D801" s="22"/>
      <c r="E801" s="23">
        <v>1240294</v>
      </c>
      <c r="F801" s="23">
        <v>6939.419999999999</v>
      </c>
      <c r="K801" s="206"/>
    </row>
    <row r="802" spans="2:11" ht="11.25" customHeight="1">
      <c r="B802" s="8">
        <f>MAX($B$2:B801)+1</f>
        <v>601</v>
      </c>
      <c r="C802" s="22" t="s">
        <v>1126</v>
      </c>
      <c r="D802" s="22"/>
      <c r="E802" s="23">
        <v>1240294</v>
      </c>
      <c r="F802" s="23">
        <v>6652.452857142858</v>
      </c>
      <c r="K802" s="206"/>
    </row>
    <row r="803" spans="2:11" ht="11.25" customHeight="1" hidden="1" outlineLevel="1">
      <c r="B803" s="8"/>
      <c r="C803" s="28" t="s">
        <v>1757</v>
      </c>
      <c r="D803" s="28"/>
      <c r="E803" s="23">
        <v>4567296.640000001</v>
      </c>
      <c r="F803" s="23">
        <v>11734.717142857144</v>
      </c>
      <c r="K803" s="206"/>
    </row>
    <row r="804" spans="2:11" ht="11.25" customHeight="1" hidden="1" outlineLevel="1">
      <c r="B804" s="8"/>
      <c r="C804" s="28" t="s">
        <v>1758</v>
      </c>
      <c r="D804" s="28"/>
      <c r="E804" s="23">
        <v>2332326.08</v>
      </c>
      <c r="F804" s="23">
        <v>9969.131428571429</v>
      </c>
      <c r="K804" s="206"/>
    </row>
    <row r="805" spans="2:11" ht="11.25" customHeight="1" collapsed="1">
      <c r="B805" s="8">
        <f>MAX($B$2:B804)+1</f>
        <v>602</v>
      </c>
      <c r="C805" s="22" t="s">
        <v>1666</v>
      </c>
      <c r="D805" s="22"/>
      <c r="E805" s="23">
        <f>SUBTOTAL(9,E803:E804)</f>
        <v>6899622.720000001</v>
      </c>
      <c r="F805" s="23">
        <f>SUBTOTAL(9,F803:F804)</f>
        <v>21703.84857142857</v>
      </c>
      <c r="K805" s="206"/>
    </row>
    <row r="806" spans="2:11" ht="11.25" customHeight="1">
      <c r="B806" s="8">
        <f>MAX($B$2:B805)+1</f>
        <v>603</v>
      </c>
      <c r="C806" s="22" t="s">
        <v>1127</v>
      </c>
      <c r="D806" s="22"/>
      <c r="E806" s="23">
        <v>84342970.19</v>
      </c>
      <c r="F806" s="23">
        <v>50147.764285714286</v>
      </c>
      <c r="K806" s="206"/>
    </row>
    <row r="807" spans="2:11" ht="11.25" customHeight="1">
      <c r="B807" s="8">
        <f>MAX($B$2:B806)+1</f>
        <v>604</v>
      </c>
      <c r="C807" s="22" t="s">
        <v>1128</v>
      </c>
      <c r="D807" s="22"/>
      <c r="E807" s="23">
        <v>11863226.160000002</v>
      </c>
      <c r="F807" s="23">
        <v>78679.26428571428</v>
      </c>
      <c r="K807" s="206"/>
    </row>
    <row r="808" spans="2:11" ht="11.25" customHeight="1">
      <c r="B808" s="8">
        <f>MAX($B$2:B807)+1</f>
        <v>605</v>
      </c>
      <c r="C808" s="22" t="s">
        <v>1129</v>
      </c>
      <c r="D808" s="22"/>
      <c r="E808" s="23">
        <v>663327.4299999999</v>
      </c>
      <c r="F808" s="23">
        <v>3622.6685714285713</v>
      </c>
      <c r="K808" s="206"/>
    </row>
    <row r="809" spans="2:11" ht="11.25" customHeight="1">
      <c r="B809" s="8">
        <f>MAX($B$2:B808)+1</f>
        <v>606</v>
      </c>
      <c r="C809" s="22" t="s">
        <v>1130</v>
      </c>
      <c r="D809" s="22"/>
      <c r="E809" s="23">
        <v>462340.38</v>
      </c>
      <c r="F809" s="23">
        <v>9510.901428571427</v>
      </c>
      <c r="K809" s="206"/>
    </row>
    <row r="810" spans="2:11" ht="11.25" customHeight="1">
      <c r="B810" s="8">
        <f>MAX($B$2:B809)+1</f>
        <v>607</v>
      </c>
      <c r="C810" s="22" t="s">
        <v>1131</v>
      </c>
      <c r="D810" s="22"/>
      <c r="E810" s="23">
        <v>962038.5900000001</v>
      </c>
      <c r="F810" s="23">
        <v>16382.154285714287</v>
      </c>
      <c r="K810" s="206"/>
    </row>
    <row r="811" spans="2:11" ht="11.25" customHeight="1">
      <c r="B811" s="8">
        <f>MAX($B$2:B810)+1</f>
        <v>608</v>
      </c>
      <c r="C811" s="22" t="s">
        <v>1132</v>
      </c>
      <c r="D811" s="22"/>
      <c r="E811" s="23">
        <v>114985.98</v>
      </c>
      <c r="F811" s="23">
        <v>64364.712857142855</v>
      </c>
      <c r="K811" s="206"/>
    </row>
    <row r="812" spans="2:11" ht="11.25" customHeight="1">
      <c r="B812" s="8">
        <f>MAX($B$2:B811)+1</f>
        <v>609</v>
      </c>
      <c r="C812" s="22" t="s">
        <v>1133</v>
      </c>
      <c r="D812" s="22"/>
      <c r="E812" s="23">
        <v>1689</v>
      </c>
      <c r="F812" s="23">
        <v>0</v>
      </c>
      <c r="K812" s="206"/>
    </row>
    <row r="813" spans="2:11" ht="11.25" customHeight="1">
      <c r="B813" s="8">
        <f>MAX($B$2:B812)+1</f>
        <v>610</v>
      </c>
      <c r="C813" s="22" t="s">
        <v>1134</v>
      </c>
      <c r="D813" s="22"/>
      <c r="E813" s="23">
        <v>221838.62999999998</v>
      </c>
      <c r="F813" s="23">
        <v>9983.782857142854</v>
      </c>
      <c r="K813" s="206"/>
    </row>
    <row r="814" spans="2:11" ht="11.25" customHeight="1">
      <c r="B814" s="8">
        <f>MAX($B$2:B813)+1</f>
        <v>611</v>
      </c>
      <c r="C814" s="22" t="s">
        <v>1135</v>
      </c>
      <c r="D814" s="22"/>
      <c r="E814" s="23">
        <v>2435522</v>
      </c>
      <c r="F814" s="23">
        <v>3006.9985714285713</v>
      </c>
      <c r="K814" s="206"/>
    </row>
    <row r="815" spans="2:11" ht="11.25" customHeight="1">
      <c r="B815" s="8">
        <f>MAX($B$2:B814)+1</f>
        <v>612</v>
      </c>
      <c r="C815" s="22" t="s">
        <v>1136</v>
      </c>
      <c r="D815" s="22"/>
      <c r="E815" s="23">
        <v>358808</v>
      </c>
      <c r="F815" s="23">
        <v>260.9714285714286</v>
      </c>
      <c r="K815" s="206"/>
    </row>
    <row r="816" spans="2:11" ht="11.25" customHeight="1" hidden="1" outlineLevel="1">
      <c r="B816" s="8"/>
      <c r="C816" s="28" t="s">
        <v>1759</v>
      </c>
      <c r="D816" s="28"/>
      <c r="E816" s="23">
        <v>29500.16</v>
      </c>
      <c r="F816" s="23">
        <v>0</v>
      </c>
      <c r="K816" s="206"/>
    </row>
    <row r="817" spans="2:11" ht="11.25" customHeight="1" hidden="1" outlineLevel="1">
      <c r="B817" s="8"/>
      <c r="C817" s="28" t="s">
        <v>1137</v>
      </c>
      <c r="D817" s="28"/>
      <c r="E817" s="23">
        <v>632074.77</v>
      </c>
      <c r="F817" s="23">
        <v>12890.375714285712</v>
      </c>
      <c r="K817" s="206"/>
    </row>
    <row r="818" spans="2:11" ht="11.25" customHeight="1" collapsed="1">
      <c r="B818" s="8">
        <f>MAX($B$2:B817)+1</f>
        <v>613</v>
      </c>
      <c r="C818" s="22" t="s">
        <v>1137</v>
      </c>
      <c r="D818" s="22"/>
      <c r="E818" s="23">
        <f>SUBTOTAL(9,E816:E817)</f>
        <v>661574.93</v>
      </c>
      <c r="F818" s="23">
        <f>SUBTOTAL(9,F816:F817)</f>
        <v>12890.375714285712</v>
      </c>
      <c r="K818" s="206"/>
    </row>
    <row r="819" spans="2:11" ht="11.25" customHeight="1">
      <c r="B819" s="8">
        <f>MAX($B$2:B818)+1</f>
        <v>614</v>
      </c>
      <c r="C819" s="22" t="s">
        <v>1138</v>
      </c>
      <c r="D819" s="22"/>
      <c r="E819" s="23">
        <v>5931612.23</v>
      </c>
      <c r="F819" s="23">
        <v>45814.69285714285</v>
      </c>
      <c r="K819" s="206"/>
    </row>
    <row r="820" spans="2:11" ht="11.25" customHeight="1">
      <c r="B820" s="8">
        <f>MAX($B$2:B819)+1</f>
        <v>615</v>
      </c>
      <c r="C820" s="22" t="s">
        <v>1139</v>
      </c>
      <c r="D820" s="22"/>
      <c r="E820" s="23">
        <v>430309.93</v>
      </c>
      <c r="F820" s="23">
        <v>2047.6342857142859</v>
      </c>
      <c r="K820" s="206"/>
    </row>
    <row r="821" spans="2:11" ht="11.25" customHeight="1">
      <c r="B821" s="8">
        <f>MAX($B$2:B820)+1</f>
        <v>616</v>
      </c>
      <c r="C821" s="22" t="s">
        <v>1140</v>
      </c>
      <c r="D821" s="22"/>
      <c r="E821" s="23">
        <v>358267.03</v>
      </c>
      <c r="F821" s="23">
        <v>2305.7557142857145</v>
      </c>
      <c r="K821" s="206"/>
    </row>
    <row r="822" spans="2:11" ht="11.25" customHeight="1">
      <c r="B822" s="8">
        <f>MAX($B$2:B821)+1</f>
        <v>617</v>
      </c>
      <c r="C822" s="22" t="s">
        <v>1141</v>
      </c>
      <c r="D822" s="22"/>
      <c r="E822" s="23">
        <v>1595833</v>
      </c>
      <c r="F822" s="23">
        <v>1783.1742857142858</v>
      </c>
      <c r="K822" s="206"/>
    </row>
    <row r="823" spans="2:11" ht="11.25" customHeight="1">
      <c r="B823" s="8">
        <f>MAX($B$2:B822)+1</f>
        <v>618</v>
      </c>
      <c r="C823" s="22" t="s">
        <v>1142</v>
      </c>
      <c r="D823" s="22"/>
      <c r="E823" s="23">
        <v>1584040</v>
      </c>
      <c r="F823" s="23">
        <v>493.24142857142857</v>
      </c>
      <c r="K823" s="206"/>
    </row>
    <row r="824" spans="2:11" ht="11.25" customHeight="1">
      <c r="B824" s="8">
        <f>MAX($B$2:B823)+1</f>
        <v>619</v>
      </c>
      <c r="C824" s="22" t="s">
        <v>1143</v>
      </c>
      <c r="D824" s="22"/>
      <c r="E824" s="23">
        <v>11818725.139999997</v>
      </c>
      <c r="F824" s="23">
        <v>15937.498571428572</v>
      </c>
      <c r="K824" s="206"/>
    </row>
    <row r="825" spans="2:11" ht="11.25" customHeight="1" hidden="1" outlineLevel="1">
      <c r="B825" s="8"/>
      <c r="C825" s="28" t="s">
        <v>1760</v>
      </c>
      <c r="D825" s="28"/>
      <c r="E825" s="23">
        <v>695184.42</v>
      </c>
      <c r="F825" s="23">
        <v>3453.7071428571435</v>
      </c>
      <c r="K825" s="206"/>
    </row>
    <row r="826" spans="2:11" ht="11.25" customHeight="1" hidden="1" outlineLevel="1">
      <c r="B826" s="8"/>
      <c r="C826" s="28" t="s">
        <v>1761</v>
      </c>
      <c r="D826" s="28"/>
      <c r="E826" s="23">
        <v>791603.02</v>
      </c>
      <c r="F826" s="23">
        <v>8621.19</v>
      </c>
      <c r="K826" s="206"/>
    </row>
    <row r="827" spans="2:11" ht="11.25" customHeight="1" collapsed="1">
      <c r="B827" s="8">
        <f>MAX($B$2:B826)+1</f>
        <v>620</v>
      </c>
      <c r="C827" s="22" t="s">
        <v>2018</v>
      </c>
      <c r="D827" s="22"/>
      <c r="E827" s="23">
        <f>SUBTOTAL(9,E825:E826)</f>
        <v>1486787.44</v>
      </c>
      <c r="F827" s="23">
        <f>SUBTOTAL(9,F825:F826)</f>
        <v>12074.897142857144</v>
      </c>
      <c r="K827" s="206"/>
    </row>
    <row r="828" spans="2:11" ht="11.25" customHeight="1">
      <c r="B828" s="8">
        <f>MAX($B$2:B827)+1</f>
        <v>621</v>
      </c>
      <c r="C828" s="22" t="s">
        <v>1144</v>
      </c>
      <c r="D828" s="22"/>
      <c r="E828" s="23">
        <v>560894.22</v>
      </c>
      <c r="F828" s="23">
        <v>4099.26</v>
      </c>
      <c r="K828" s="206"/>
    </row>
    <row r="829" spans="2:11" ht="11.25" customHeight="1">
      <c r="B829" s="8">
        <f>MAX($B$2:B828)+1</f>
        <v>622</v>
      </c>
      <c r="C829" s="22" t="s">
        <v>1145</v>
      </c>
      <c r="D829" s="22"/>
      <c r="E829" s="23">
        <v>1931733.9200000002</v>
      </c>
      <c r="F829" s="23">
        <v>8437.975714285714</v>
      </c>
      <c r="K829" s="206"/>
    </row>
    <row r="830" spans="2:11" ht="11.25" customHeight="1">
      <c r="B830" s="8">
        <f>MAX($B$2:B829)+1</f>
        <v>623</v>
      </c>
      <c r="C830" s="22" t="s">
        <v>1146</v>
      </c>
      <c r="D830" s="22"/>
      <c r="E830" s="23">
        <v>2107798.21</v>
      </c>
      <c r="F830" s="23">
        <v>9712.861428571428</v>
      </c>
      <c r="K830" s="206"/>
    </row>
    <row r="831" spans="2:11" ht="11.25" customHeight="1">
      <c r="B831" s="8">
        <f>MAX($B$2:B830)+1</f>
        <v>624</v>
      </c>
      <c r="C831" s="22" t="s">
        <v>1147</v>
      </c>
      <c r="D831" s="22"/>
      <c r="E831" s="23">
        <v>1207065.9100000001</v>
      </c>
      <c r="F831" s="23">
        <v>9877.385714285714</v>
      </c>
      <c r="K831" s="206"/>
    </row>
    <row r="832" spans="2:11" ht="11.25" customHeight="1" hidden="1" outlineLevel="1">
      <c r="B832" s="8"/>
      <c r="C832" s="28" t="s">
        <v>305</v>
      </c>
      <c r="D832" s="28"/>
      <c r="E832" s="23">
        <v>30548.936</v>
      </c>
      <c r="F832" s="23">
        <v>14027.968571428568</v>
      </c>
      <c r="K832" s="206"/>
    </row>
    <row r="833" spans="2:11" ht="11.25" customHeight="1" hidden="1" outlineLevel="1">
      <c r="B833" s="8"/>
      <c r="C833" s="28" t="s">
        <v>1762</v>
      </c>
      <c r="D833" s="28"/>
      <c r="E833" s="23">
        <v>399903.45</v>
      </c>
      <c r="F833" s="23">
        <v>0</v>
      </c>
      <c r="K833" s="206"/>
    </row>
    <row r="834" spans="2:11" ht="11.25" customHeight="1" hidden="1" outlineLevel="1">
      <c r="B834" s="8"/>
      <c r="C834" s="28" t="s">
        <v>1763</v>
      </c>
      <c r="D834" s="28"/>
      <c r="E834" s="23">
        <v>8161.3</v>
      </c>
      <c r="F834" s="23">
        <v>0</v>
      </c>
      <c r="K834" s="206"/>
    </row>
    <row r="835" spans="2:11" ht="11.25" customHeight="1" collapsed="1">
      <c r="B835" s="8">
        <f>MAX($B$2:B834)+1</f>
        <v>625</v>
      </c>
      <c r="C835" s="22" t="s">
        <v>305</v>
      </c>
      <c r="D835" s="22"/>
      <c r="E835" s="23">
        <f>SUBTOTAL(9,E833:E834)</f>
        <v>408064.75</v>
      </c>
      <c r="F835" s="23">
        <f>SUBTOTAL(9,F833:F834)</f>
        <v>0</v>
      </c>
      <c r="K835" s="206"/>
    </row>
    <row r="836" spans="2:11" ht="11.25" customHeight="1" hidden="1" outlineLevel="1">
      <c r="B836" s="8"/>
      <c r="C836" s="28" t="s">
        <v>1148</v>
      </c>
      <c r="D836" s="28"/>
      <c r="E836" s="23">
        <v>5194511.95</v>
      </c>
      <c r="F836" s="23">
        <v>9723.210000000001</v>
      </c>
      <c r="K836" s="206"/>
    </row>
    <row r="837" spans="2:11" ht="11.25" customHeight="1" hidden="1" outlineLevel="1">
      <c r="B837" s="8"/>
      <c r="C837" s="28" t="s">
        <v>1764</v>
      </c>
      <c r="D837" s="28"/>
      <c r="E837" s="23">
        <v>42824.43</v>
      </c>
      <c r="F837" s="23">
        <v>0</v>
      </c>
      <c r="K837" s="206"/>
    </row>
    <row r="838" spans="2:11" ht="11.25" customHeight="1" collapsed="1">
      <c r="B838" s="8">
        <f>MAX($B$2:B837)+1</f>
        <v>626</v>
      </c>
      <c r="C838" s="22" t="s">
        <v>1148</v>
      </c>
      <c r="D838" s="22"/>
      <c r="E838" s="23">
        <f>SUBTOTAL(9,E836:E837)</f>
        <v>5237336.38</v>
      </c>
      <c r="F838" s="23">
        <f>SUBTOTAL(9,F836:F837)</f>
        <v>9723.210000000001</v>
      </c>
      <c r="K838" s="206"/>
    </row>
    <row r="839" spans="2:11" ht="11.25" customHeight="1">
      <c r="B839" s="8">
        <f>MAX($B$2:B838)+1</f>
        <v>627</v>
      </c>
      <c r="C839" s="22" t="s">
        <v>1149</v>
      </c>
      <c r="D839" s="22"/>
      <c r="E839" s="23">
        <v>225518.22999999998</v>
      </c>
      <c r="F839" s="23">
        <v>2268.571428571429</v>
      </c>
      <c r="K839" s="206"/>
    </row>
    <row r="840" spans="2:11" ht="11.25" customHeight="1">
      <c r="B840" s="8">
        <f>MAX($B$2:B839)+1</f>
        <v>628</v>
      </c>
      <c r="C840" s="22" t="s">
        <v>1150</v>
      </c>
      <c r="D840" s="22"/>
      <c r="E840" s="23">
        <v>96996.12</v>
      </c>
      <c r="F840" s="23">
        <v>198.88142857142856</v>
      </c>
      <c r="K840" s="206"/>
    </row>
    <row r="841" spans="2:11" ht="11.25" customHeight="1">
      <c r="B841" s="8">
        <f>MAX($B$2:B840)+1</f>
        <v>629</v>
      </c>
      <c r="C841" s="22" t="s">
        <v>1151</v>
      </c>
      <c r="D841" s="22"/>
      <c r="E841" s="23">
        <v>441963</v>
      </c>
      <c r="F841" s="23">
        <v>4752.867142857142</v>
      </c>
      <c r="K841" s="206"/>
    </row>
    <row r="842" spans="2:11" ht="11.25" customHeight="1">
      <c r="B842" s="8">
        <f>MAX($B$2:B841)+1</f>
        <v>630</v>
      </c>
      <c r="C842" s="22" t="s">
        <v>1152</v>
      </c>
      <c r="D842" s="22"/>
      <c r="E842" s="23">
        <v>1331931.88</v>
      </c>
      <c r="F842" s="23">
        <v>1500.757142857143</v>
      </c>
      <c r="K842" s="206"/>
    </row>
    <row r="843" spans="2:11" ht="11.25" customHeight="1">
      <c r="B843" s="8">
        <f>MAX($B$2:B842)+1</f>
        <v>631</v>
      </c>
      <c r="C843" s="22" t="s">
        <v>1153</v>
      </c>
      <c r="D843" s="22"/>
      <c r="E843" s="23">
        <v>4302190.833</v>
      </c>
      <c r="F843" s="23">
        <v>11066.845714285713</v>
      </c>
      <c r="K843" s="206"/>
    </row>
    <row r="844" spans="2:11" ht="11.25" customHeight="1" hidden="1" outlineLevel="1">
      <c r="B844" s="8"/>
      <c r="C844" s="28" t="s">
        <v>1765</v>
      </c>
      <c r="D844" s="28"/>
      <c r="E844" s="23">
        <v>8158756.890000001</v>
      </c>
      <c r="F844" s="23">
        <v>0</v>
      </c>
      <c r="K844" s="206"/>
    </row>
    <row r="845" spans="2:6" ht="11.25" customHeight="1" hidden="1" outlineLevel="1">
      <c r="B845" s="8"/>
      <c r="C845" s="28" t="s">
        <v>1541</v>
      </c>
      <c r="D845" s="28"/>
      <c r="E845" s="23">
        <v>5005947.681000001</v>
      </c>
      <c r="F845" s="23">
        <v>16234.685714285715</v>
      </c>
    </row>
    <row r="846" spans="2:6" ht="11.25" customHeight="1" hidden="1" outlineLevel="1">
      <c r="B846" s="8"/>
      <c r="C846" s="28" t="s">
        <v>1766</v>
      </c>
      <c r="D846" s="28"/>
      <c r="E846" s="23">
        <v>7659311.75</v>
      </c>
      <c r="F846" s="23">
        <v>0</v>
      </c>
    </row>
    <row r="847" spans="2:6" ht="11.25" customHeight="1" collapsed="1">
      <c r="B847" s="8">
        <f>MAX($B$2:B846)+1</f>
        <v>632</v>
      </c>
      <c r="C847" s="22" t="s">
        <v>1541</v>
      </c>
      <c r="D847" s="22"/>
      <c r="E847" s="23">
        <f>SUBTOTAL(9,E844:E846)</f>
        <v>20824016.321000002</v>
      </c>
      <c r="F847" s="23">
        <f>SUBTOTAL(9,F844:F846)</f>
        <v>16234.685714285715</v>
      </c>
    </row>
    <row r="848" spans="2:6" ht="11.25" customHeight="1">
      <c r="B848" s="8">
        <f>MAX($B$2:B847)+1</f>
        <v>633</v>
      </c>
      <c r="C848" s="22" t="s">
        <v>1154</v>
      </c>
      <c r="D848" s="22"/>
      <c r="E848" s="23">
        <v>318012.74</v>
      </c>
      <c r="F848" s="23">
        <v>3576.0757142857146</v>
      </c>
    </row>
    <row r="849" spans="2:6" s="1" customFormat="1" ht="11.25" customHeight="1">
      <c r="B849" s="8">
        <f>MAX($B$2:B848)+1</f>
        <v>634</v>
      </c>
      <c r="C849" s="22" t="s">
        <v>2227</v>
      </c>
      <c r="D849" s="22"/>
      <c r="E849" s="23">
        <v>19639.3</v>
      </c>
      <c r="F849" s="23">
        <v>37.68857142857143</v>
      </c>
    </row>
    <row r="850" spans="2:6" s="1" customFormat="1" ht="11.25" customHeight="1">
      <c r="B850" s="8">
        <f>MAX($B$2:B849)+1</f>
        <v>635</v>
      </c>
      <c r="C850" s="22" t="s">
        <v>2408</v>
      </c>
      <c r="D850" s="22"/>
      <c r="E850" s="23">
        <v>40640657.217</v>
      </c>
      <c r="F850" s="23">
        <v>64976.40714285714</v>
      </c>
    </row>
    <row r="851" spans="2:6" s="1" customFormat="1" ht="11.25" customHeight="1" hidden="1" outlineLevel="1">
      <c r="B851" s="8"/>
      <c r="C851" s="28" t="s">
        <v>1767</v>
      </c>
      <c r="D851" s="28"/>
      <c r="E851" s="23">
        <v>428957.06</v>
      </c>
      <c r="F851" s="23">
        <v>0</v>
      </c>
    </row>
    <row r="852" spans="2:6" s="1" customFormat="1" ht="11.25" customHeight="1" hidden="1" outlineLevel="1">
      <c r="B852" s="8"/>
      <c r="C852" s="28" t="s">
        <v>1768</v>
      </c>
      <c r="D852" s="28"/>
      <c r="E852" s="23">
        <v>584941.42</v>
      </c>
      <c r="F852" s="23">
        <v>0</v>
      </c>
    </row>
    <row r="853" spans="2:6" s="1" customFormat="1" ht="11.25" customHeight="1" hidden="1" outlineLevel="1">
      <c r="B853" s="8"/>
      <c r="C853" s="28" t="s">
        <v>1769</v>
      </c>
      <c r="D853" s="28"/>
      <c r="E853" s="23">
        <v>2546675.19</v>
      </c>
      <c r="F853" s="23">
        <v>0</v>
      </c>
    </row>
    <row r="854" spans="2:6" s="1" customFormat="1" ht="11.25" customHeight="1" collapsed="1">
      <c r="B854" s="8">
        <f>MAX($B$2:B853)+1</f>
        <v>636</v>
      </c>
      <c r="C854" s="22" t="s">
        <v>1155</v>
      </c>
      <c r="D854" s="22"/>
      <c r="E854" s="23">
        <f>SUBTOTAL(9,E851:E853)</f>
        <v>3560573.67</v>
      </c>
      <c r="F854" s="23">
        <f>SUBTOTAL(9,F851:F853)</f>
        <v>0</v>
      </c>
    </row>
    <row r="855" spans="2:6" s="1" customFormat="1" ht="11.25" customHeight="1" hidden="1" outlineLevel="1">
      <c r="B855" s="8"/>
      <c r="C855" s="28" t="s">
        <v>1156</v>
      </c>
      <c r="D855" s="28"/>
      <c r="E855" s="23">
        <v>8615763.823000003</v>
      </c>
      <c r="F855" s="23">
        <v>27289.049999999996</v>
      </c>
    </row>
    <row r="856" spans="2:6" s="1" customFormat="1" ht="11.25" customHeight="1" hidden="1" outlineLevel="1">
      <c r="B856" s="8"/>
      <c r="C856" s="28" t="s">
        <v>1770</v>
      </c>
      <c r="D856" s="28"/>
      <c r="E856" s="23">
        <v>94912.21</v>
      </c>
      <c r="F856" s="23">
        <v>0</v>
      </c>
    </row>
    <row r="857" spans="2:6" s="1" customFormat="1" ht="11.25" customHeight="1" hidden="1" outlineLevel="1">
      <c r="B857" s="8"/>
      <c r="C857" s="28" t="s">
        <v>1771</v>
      </c>
      <c r="D857" s="28"/>
      <c r="E857" s="23">
        <v>322701.45</v>
      </c>
      <c r="F857" s="23">
        <v>0</v>
      </c>
    </row>
    <row r="858" spans="2:6" s="1" customFormat="1" ht="11.25" customHeight="1" hidden="1" outlineLevel="1">
      <c r="B858" s="8"/>
      <c r="C858" s="28" t="s">
        <v>1772</v>
      </c>
      <c r="D858" s="28"/>
      <c r="E858" s="23">
        <v>531508.19</v>
      </c>
      <c r="F858" s="23">
        <v>0</v>
      </c>
    </row>
    <row r="859" spans="2:6" s="1" customFormat="1" ht="11.25" customHeight="1" collapsed="1">
      <c r="B859" s="8">
        <f>MAX($B$2:B858)+1</f>
        <v>637</v>
      </c>
      <c r="C859" s="22" t="s">
        <v>1156</v>
      </c>
      <c r="D859" s="22"/>
      <c r="E859" s="23">
        <f>SUBTOTAL(9,E855:E858)</f>
        <v>9564885.673000002</v>
      </c>
      <c r="F859" s="23">
        <f>SUBTOTAL(9,F855:F858)</f>
        <v>27289.049999999996</v>
      </c>
    </row>
    <row r="860" spans="2:6" s="1" customFormat="1" ht="11.25" customHeight="1">
      <c r="B860" s="8">
        <f>MAX($B$2:B859)+1</f>
        <v>638</v>
      </c>
      <c r="C860" s="22" t="s">
        <v>1157</v>
      </c>
      <c r="D860" s="22"/>
      <c r="E860" s="23">
        <v>3962589.41</v>
      </c>
      <c r="F860" s="23">
        <v>15472.055714285714</v>
      </c>
    </row>
    <row r="861" spans="2:6" s="1" customFormat="1" ht="11.25" customHeight="1">
      <c r="B861" s="8">
        <f>MAX($B$2:B860)+1</f>
        <v>639</v>
      </c>
      <c r="C861" s="22" t="s">
        <v>1158</v>
      </c>
      <c r="D861" s="22"/>
      <c r="E861" s="23">
        <v>2980101.05</v>
      </c>
      <c r="F861" s="23">
        <v>13150.298571428573</v>
      </c>
    </row>
    <row r="862" spans="2:6" s="1" customFormat="1" ht="12.75" hidden="1" outlineLevel="1">
      <c r="B862" s="8"/>
      <c r="C862" s="28" t="s">
        <v>1773</v>
      </c>
      <c r="D862" s="28"/>
      <c r="E862" s="23">
        <v>21217.62</v>
      </c>
      <c r="F862" s="23">
        <v>5552.088571428571</v>
      </c>
    </row>
    <row r="863" spans="2:6" s="1" customFormat="1" ht="12.75" collapsed="1">
      <c r="B863" s="8">
        <f>MAX($B$2:B862)+1</f>
        <v>640</v>
      </c>
      <c r="C863" s="22" t="s">
        <v>2019</v>
      </c>
      <c r="D863" s="22"/>
      <c r="E863" s="23">
        <f>SUBTOTAL(9,E862)</f>
        <v>21217.62</v>
      </c>
      <c r="F863" s="23">
        <f>SUBTOTAL(9,F862)</f>
        <v>5552.088571428571</v>
      </c>
    </row>
    <row r="864" spans="2:6" s="1" customFormat="1" ht="12.75" hidden="1" outlineLevel="1">
      <c r="B864" s="8"/>
      <c r="C864" s="27" t="s">
        <v>1159</v>
      </c>
      <c r="D864" s="22"/>
      <c r="E864" s="23">
        <v>187683.45</v>
      </c>
      <c r="F864" s="23">
        <v>322.7242857142857</v>
      </c>
    </row>
    <row r="865" spans="2:6" ht="11.25" customHeight="1" hidden="1" outlineLevel="1">
      <c r="B865" s="8"/>
      <c r="C865" s="27" t="s">
        <v>2228</v>
      </c>
      <c r="D865" s="22"/>
      <c r="E865" s="23">
        <v>877407.67</v>
      </c>
      <c r="F865" s="23">
        <v>0</v>
      </c>
    </row>
    <row r="866" spans="2:6" ht="11.25" customHeight="1" collapsed="1">
      <c r="B866" s="8">
        <f>MAX($B$2:B865)+1</f>
        <v>641</v>
      </c>
      <c r="C866" s="22" t="s">
        <v>1159</v>
      </c>
      <c r="D866" s="22"/>
      <c r="E866" s="23">
        <f>SUBTOTAL(9,E864:E865)</f>
        <v>1065091.12</v>
      </c>
      <c r="F866" s="23">
        <f>SUBTOTAL(9,F864:F865)</f>
        <v>322.7242857142857</v>
      </c>
    </row>
    <row r="867" spans="2:6" ht="11.25" customHeight="1">
      <c r="B867" s="8">
        <f>MAX($B$2:B866)+1</f>
        <v>642</v>
      </c>
      <c r="C867" s="22" t="s">
        <v>1160</v>
      </c>
      <c r="D867" s="22"/>
      <c r="E867" s="23">
        <v>1025555</v>
      </c>
      <c r="F867" s="23">
        <v>719.7057142857144</v>
      </c>
    </row>
    <row r="868" spans="2:6" ht="11.25" customHeight="1">
      <c r="B868" s="8">
        <f>MAX($B$2:B867)+1</f>
        <v>643</v>
      </c>
      <c r="C868" s="22" t="s">
        <v>1161</v>
      </c>
      <c r="D868" s="22"/>
      <c r="E868" s="23">
        <v>1698054.0199999998</v>
      </c>
      <c r="F868" s="23">
        <v>4690.247142857143</v>
      </c>
    </row>
    <row r="869" spans="2:6" ht="11.25" customHeight="1">
      <c r="B869" s="8">
        <f>MAX($B$2:B868)+1</f>
        <v>644</v>
      </c>
      <c r="C869" s="22" t="s">
        <v>1162</v>
      </c>
      <c r="D869" s="22"/>
      <c r="E869" s="23">
        <v>492032.81999999995</v>
      </c>
      <c r="F869" s="23">
        <v>742.7385714285714</v>
      </c>
    </row>
    <row r="870" spans="2:6" ht="11.25" customHeight="1">
      <c r="B870" s="8">
        <f>MAX($B$2:B869)+1</f>
        <v>645</v>
      </c>
      <c r="C870" s="22" t="s">
        <v>1163</v>
      </c>
      <c r="D870" s="22"/>
      <c r="E870" s="23">
        <v>2763766.313</v>
      </c>
      <c r="F870" s="23">
        <v>4693.202857142857</v>
      </c>
    </row>
    <row r="871" spans="2:6" ht="11.25" customHeight="1">
      <c r="B871" s="8">
        <f>MAX($B$2:B870)+1</f>
        <v>646</v>
      </c>
      <c r="C871" s="22" t="s">
        <v>1164</v>
      </c>
      <c r="D871" s="22"/>
      <c r="E871" s="23">
        <v>702769</v>
      </c>
      <c r="F871" s="23">
        <v>7146.318571428572</v>
      </c>
    </row>
    <row r="872" spans="2:6" ht="11.25" customHeight="1">
      <c r="B872" s="8">
        <f>MAX($B$2:B871)+1</f>
        <v>647</v>
      </c>
      <c r="C872" s="22" t="s">
        <v>1165</v>
      </c>
      <c r="D872" s="22"/>
      <c r="E872" s="23">
        <v>76075</v>
      </c>
      <c r="F872" s="23">
        <v>3889.805714285714</v>
      </c>
    </row>
    <row r="873" spans="2:6" ht="11.25" customHeight="1" thickBot="1">
      <c r="B873" s="8">
        <f>MAX($B$2:B872)+1</f>
        <v>648</v>
      </c>
      <c r="C873" s="16" t="s">
        <v>620</v>
      </c>
      <c r="D873" s="16"/>
      <c r="E873" s="24">
        <f>SUBTOTAL(9,E108:E872)</f>
        <v>3067229836.7261844</v>
      </c>
      <c r="F873" s="24">
        <f>SUBTOTAL(9,F108:F872)</f>
        <v>7287844.548477045</v>
      </c>
    </row>
    <row r="874" spans="2:6" ht="11.25" customHeight="1" thickTop="1">
      <c r="B874" s="8">
        <f>MAX($B$2:B873)+1</f>
        <v>649</v>
      </c>
      <c r="C874" s="16"/>
      <c r="D874" s="16"/>
      <c r="E874" s="17"/>
      <c r="F874" s="17"/>
    </row>
    <row r="875" spans="2:7" ht="11.25" customHeight="1">
      <c r="B875" s="8">
        <f>MAX($B$2:B874)+1</f>
        <v>650</v>
      </c>
      <c r="C875" s="19" t="s">
        <v>569</v>
      </c>
      <c r="D875" s="19" t="s">
        <v>2058</v>
      </c>
      <c r="E875" s="20" t="s">
        <v>1528</v>
      </c>
      <c r="F875" s="20" t="s">
        <v>1529</v>
      </c>
      <c r="G875" s="21" t="s">
        <v>574</v>
      </c>
    </row>
    <row r="876" spans="2:11" ht="11.25" customHeight="1">
      <c r="B876" s="8">
        <f>MAX($B$2:B875)+1</f>
        <v>651</v>
      </c>
      <c r="C876" s="1" t="s">
        <v>1166</v>
      </c>
      <c r="E876" s="23">
        <v>6645463.240000001</v>
      </c>
      <c r="F876" s="23">
        <v>130889.03</v>
      </c>
      <c r="H876" s="212"/>
      <c r="I876" s="212"/>
      <c r="K876" s="213"/>
    </row>
    <row r="877" spans="2:11" ht="11.25" customHeight="1">
      <c r="B877" s="8">
        <f>MAX($B$2:B876)+1</f>
        <v>652</v>
      </c>
      <c r="C877" s="1" t="s">
        <v>2021</v>
      </c>
      <c r="E877" s="23">
        <v>22142.08</v>
      </c>
      <c r="F877" s="23">
        <v>0</v>
      </c>
      <c r="H877" s="212"/>
      <c r="I877" s="212"/>
      <c r="K877" s="213"/>
    </row>
    <row r="878" spans="2:11" ht="11.25" customHeight="1">
      <c r="B878" s="8">
        <f>MAX($B$2:B877)+1</f>
        <v>653</v>
      </c>
      <c r="C878" s="1" t="s">
        <v>254</v>
      </c>
      <c r="E878" s="23">
        <v>197084.04</v>
      </c>
      <c r="F878" s="23">
        <v>10079.715703191214</v>
      </c>
      <c r="G878" s="18">
        <v>0.8179694254708498</v>
      </c>
      <c r="H878" s="212"/>
      <c r="I878" s="212"/>
      <c r="K878" s="213"/>
    </row>
    <row r="879" spans="2:11" ht="11.25" customHeight="1">
      <c r="B879" s="8">
        <f>MAX($B$2:B878)+1</f>
        <v>654</v>
      </c>
      <c r="C879" s="1" t="s">
        <v>1774</v>
      </c>
      <c r="E879" s="23">
        <v>814402.1800000002</v>
      </c>
      <c r="F879" s="23">
        <v>25501.054285714283</v>
      </c>
      <c r="H879" s="212"/>
      <c r="I879" s="212"/>
      <c r="K879" s="213"/>
    </row>
    <row r="880" spans="2:11" ht="11.25" customHeight="1">
      <c r="B880" s="8">
        <f>MAX($B$2:B879)+1</f>
        <v>655</v>
      </c>
      <c r="C880" s="1" t="s">
        <v>1167</v>
      </c>
      <c r="E880" s="23">
        <v>10469441.926551474</v>
      </c>
      <c r="F880" s="23">
        <v>89533.80804615893</v>
      </c>
      <c r="G880" s="18">
        <v>0.895617781894875</v>
      </c>
      <c r="H880" s="212"/>
      <c r="I880" s="212"/>
      <c r="K880" s="213"/>
    </row>
    <row r="881" spans="2:11" ht="11.25" customHeight="1">
      <c r="B881" s="8">
        <f>MAX($B$2:B880)+1</f>
        <v>656</v>
      </c>
      <c r="C881" s="1" t="s">
        <v>1168</v>
      </c>
      <c r="E881" s="23">
        <v>8654</v>
      </c>
      <c r="F881" s="23">
        <v>0</v>
      </c>
      <c r="H881" s="212"/>
      <c r="I881" s="212"/>
      <c r="K881" s="213"/>
    </row>
    <row r="882" spans="2:11" ht="11.25" customHeight="1">
      <c r="B882" s="8">
        <f>MAX($B$2:B881)+1</f>
        <v>657</v>
      </c>
      <c r="C882" s="1" t="s">
        <v>1169</v>
      </c>
      <c r="D882" s="1" t="s">
        <v>2024</v>
      </c>
      <c r="E882" s="23">
        <v>22139</v>
      </c>
      <c r="F882" s="23">
        <v>876.6128571428573</v>
      </c>
      <c r="H882" s="212"/>
      <c r="I882" s="212"/>
      <c r="K882" s="213"/>
    </row>
    <row r="883" spans="2:11" ht="11.25" customHeight="1">
      <c r="B883" s="8">
        <f>MAX($B$2:B882)+1</f>
        <v>658</v>
      </c>
      <c r="C883" s="1" t="s">
        <v>1170</v>
      </c>
      <c r="D883" s="1" t="s">
        <v>2025</v>
      </c>
      <c r="E883" s="23">
        <v>27894</v>
      </c>
      <c r="F883" s="23">
        <v>230.36714285714285</v>
      </c>
      <c r="H883" s="212"/>
      <c r="I883" s="212"/>
      <c r="K883" s="213"/>
    </row>
    <row r="884" spans="2:11" ht="11.25" customHeight="1">
      <c r="B884" s="8">
        <f>MAX($B$2:B883)+1</f>
        <v>659</v>
      </c>
      <c r="C884" s="1" t="s">
        <v>1171</v>
      </c>
      <c r="E884" s="23">
        <v>12293274.981574373</v>
      </c>
      <c r="F884" s="23">
        <v>132472.34196313017</v>
      </c>
      <c r="G884" s="18">
        <v>0.9322411001365519</v>
      </c>
      <c r="H884" s="212"/>
      <c r="I884" s="212"/>
      <c r="K884" s="213"/>
    </row>
    <row r="885" spans="2:11" ht="11.25" customHeight="1">
      <c r="B885" s="8">
        <f>MAX($B$2:B884)+1</f>
        <v>660</v>
      </c>
      <c r="C885" s="1" t="s">
        <v>621</v>
      </c>
      <c r="E885" s="23">
        <v>1096931.6175</v>
      </c>
      <c r="F885" s="23">
        <v>21292.40035714286</v>
      </c>
      <c r="G885" s="18">
        <v>0.75</v>
      </c>
      <c r="H885" s="212"/>
      <c r="I885" s="212"/>
      <c r="K885" s="213"/>
    </row>
    <row r="886" spans="2:11" ht="11.25" customHeight="1">
      <c r="B886" s="8">
        <f>MAX($B$2:B885)+1</f>
        <v>661</v>
      </c>
      <c r="C886" s="1" t="s">
        <v>1172</v>
      </c>
      <c r="E886" s="23">
        <v>9360681.965129152</v>
      </c>
      <c r="F886" s="23">
        <v>265086.76990171295</v>
      </c>
      <c r="G886" s="18">
        <v>0.9513022296023849</v>
      </c>
      <c r="H886" s="212"/>
      <c r="I886" s="212"/>
      <c r="K886" s="213"/>
    </row>
    <row r="887" spans="2:11" ht="11.25" customHeight="1">
      <c r="B887" s="8">
        <f>MAX($B$2:B886)+1</f>
        <v>662</v>
      </c>
      <c r="C887" s="1" t="s">
        <v>1173</v>
      </c>
      <c r="D887" s="1" t="s">
        <v>2026</v>
      </c>
      <c r="E887" s="23">
        <v>27765</v>
      </c>
      <c r="F887" s="23">
        <v>204.43142857142857</v>
      </c>
      <c r="H887" s="212"/>
      <c r="I887" s="212"/>
      <c r="K887" s="213"/>
    </row>
    <row r="888" spans="2:11" ht="11.25" customHeight="1">
      <c r="B888" s="8">
        <f>MAX($B$2:B887)+1</f>
        <v>663</v>
      </c>
      <c r="C888" s="1" t="s">
        <v>255</v>
      </c>
      <c r="E888" s="23">
        <v>123110.84</v>
      </c>
      <c r="F888" s="23">
        <v>170831.24285714285</v>
      </c>
      <c r="H888" s="212"/>
      <c r="I888" s="212"/>
      <c r="K888" s="213"/>
    </row>
    <row r="889" spans="2:11" ht="11.25" customHeight="1">
      <c r="B889" s="8">
        <f>MAX($B$2:B888)+1</f>
        <v>664</v>
      </c>
      <c r="C889" s="1" t="s">
        <v>1174</v>
      </c>
      <c r="E889" s="23">
        <v>4509176.02</v>
      </c>
      <c r="F889" s="23">
        <v>25760.858571428573</v>
      </c>
      <c r="H889" s="212"/>
      <c r="I889" s="212"/>
      <c r="K889" s="213"/>
    </row>
    <row r="890" spans="2:11" ht="11.25" customHeight="1">
      <c r="B890" s="8">
        <f>MAX($B$2:B889)+1</f>
        <v>665</v>
      </c>
      <c r="C890" s="1" t="s">
        <v>1175</v>
      </c>
      <c r="D890" s="1" t="s">
        <v>2027</v>
      </c>
      <c r="E890" s="23">
        <v>61691.74</v>
      </c>
      <c r="F890" s="23">
        <v>234.88571428571433</v>
      </c>
      <c r="H890" s="212"/>
      <c r="I890" s="212"/>
      <c r="K890" s="213"/>
    </row>
    <row r="891" spans="2:11" ht="11.25" customHeight="1">
      <c r="B891" s="8">
        <f>MAX($B$2:B890)+1</f>
        <v>666</v>
      </c>
      <c r="C891" s="1" t="s">
        <v>1176</v>
      </c>
      <c r="E891" s="23">
        <v>52756528.170000024</v>
      </c>
      <c r="F891" s="23">
        <v>550429.6142857142</v>
      </c>
      <c r="H891" s="212"/>
      <c r="I891" s="212"/>
      <c r="K891" s="213"/>
    </row>
    <row r="892" spans="2:11" ht="11.25" customHeight="1">
      <c r="B892" s="8">
        <f>MAX($B$2:B891)+1</f>
        <v>667</v>
      </c>
      <c r="C892" s="1" t="s">
        <v>1177</v>
      </c>
      <c r="D892" s="1" t="s">
        <v>2028</v>
      </c>
      <c r="E892" s="23">
        <v>21364</v>
      </c>
      <c r="F892" s="23">
        <v>267.38714285714286</v>
      </c>
      <c r="H892" s="212"/>
      <c r="I892" s="212"/>
      <c r="K892" s="213"/>
    </row>
    <row r="893" spans="2:11" ht="11.25" customHeight="1">
      <c r="B893" s="8">
        <f>MAX($B$2:B892)+1</f>
        <v>668</v>
      </c>
      <c r="C893" s="1" t="s">
        <v>1178</v>
      </c>
      <c r="E893" s="23">
        <v>46540019.92799999</v>
      </c>
      <c r="F893" s="23">
        <v>259878.79980130427</v>
      </c>
      <c r="G893" s="18">
        <v>0.8582814252894926</v>
      </c>
      <c r="H893" s="212"/>
      <c r="I893" s="212"/>
      <c r="K893" s="213"/>
    </row>
    <row r="894" spans="2:11" ht="11.25" customHeight="1">
      <c r="B894" s="8">
        <f>MAX($B$2:B893)+1</f>
        <v>669</v>
      </c>
      <c r="C894" s="1" t="s">
        <v>1179</v>
      </c>
      <c r="D894" s="1" t="s">
        <v>2029</v>
      </c>
      <c r="E894" s="23">
        <v>30075</v>
      </c>
      <c r="F894" s="23">
        <v>1396.3400000000001</v>
      </c>
      <c r="H894" s="212"/>
      <c r="I894" s="212"/>
      <c r="K894" s="213"/>
    </row>
    <row r="895" spans="2:11" ht="11.25" customHeight="1">
      <c r="B895" s="8">
        <f>MAX($B$2:B894)+1</f>
        <v>670</v>
      </c>
      <c r="C895" s="1" t="s">
        <v>1180</v>
      </c>
      <c r="E895" s="23">
        <v>4954554.44</v>
      </c>
      <c r="F895" s="23">
        <v>85087.86857142858</v>
      </c>
      <c r="H895" s="212"/>
      <c r="I895" s="212"/>
      <c r="K895" s="213"/>
    </row>
    <row r="896" spans="2:11" ht="11.25" customHeight="1">
      <c r="B896" s="8">
        <f>MAX($B$2:B895)+1</f>
        <v>671</v>
      </c>
      <c r="C896" s="1" t="s">
        <v>1775</v>
      </c>
      <c r="E896" s="23">
        <v>124041.43</v>
      </c>
      <c r="F896" s="23">
        <v>305.1885714285714</v>
      </c>
      <c r="H896" s="212"/>
      <c r="I896" s="212"/>
      <c r="K896" s="213"/>
    </row>
    <row r="897" spans="2:11" ht="11.25" customHeight="1">
      <c r="B897" s="8">
        <f>MAX($B$2:B896)+1</f>
        <v>672</v>
      </c>
      <c r="C897" s="1" t="s">
        <v>1181</v>
      </c>
      <c r="D897" s="1" t="s">
        <v>2025</v>
      </c>
      <c r="E897" s="23">
        <v>18816</v>
      </c>
      <c r="F897" s="23">
        <v>201.81857142857143</v>
      </c>
      <c r="H897" s="212"/>
      <c r="I897" s="212"/>
      <c r="K897" s="213"/>
    </row>
    <row r="898" spans="2:11" ht="11.25" customHeight="1">
      <c r="B898" s="8">
        <f>MAX($B$2:B897)+1</f>
        <v>673</v>
      </c>
      <c r="C898" s="28" t="s">
        <v>1776</v>
      </c>
      <c r="E898" s="23">
        <v>242475.88</v>
      </c>
      <c r="F898" s="23">
        <v>0</v>
      </c>
      <c r="H898" s="212"/>
      <c r="I898" s="212"/>
      <c r="K898" s="213"/>
    </row>
    <row r="899" spans="2:11" ht="11.25" customHeight="1">
      <c r="B899" s="8">
        <f>MAX($B$2:B898)+1</f>
        <v>674</v>
      </c>
      <c r="C899" s="1" t="s">
        <v>2023</v>
      </c>
      <c r="E899" s="23">
        <v>32413</v>
      </c>
      <c r="F899" s="23">
        <v>667.86</v>
      </c>
      <c r="H899" s="212"/>
      <c r="I899" s="212"/>
      <c r="K899" s="213"/>
    </row>
    <row r="900" spans="2:11" ht="11.25" customHeight="1">
      <c r="B900" s="8">
        <f>MAX($B$2:B899)+1</f>
        <v>675</v>
      </c>
      <c r="C900" s="1" t="s">
        <v>1182</v>
      </c>
      <c r="D900" s="1" t="s">
        <v>2030</v>
      </c>
      <c r="E900" s="23">
        <v>35332</v>
      </c>
      <c r="F900" s="23">
        <v>698.6099999999999</v>
      </c>
      <c r="H900" s="212"/>
      <c r="I900" s="212"/>
      <c r="K900" s="213"/>
    </row>
    <row r="901" spans="2:11" ht="11.25" customHeight="1">
      <c r="B901" s="8">
        <f>MAX($B$2:B900)+1</f>
        <v>676</v>
      </c>
      <c r="C901" s="1" t="s">
        <v>1544</v>
      </c>
      <c r="D901" s="1" t="s">
        <v>2025</v>
      </c>
      <c r="E901" s="23">
        <v>8899.900000000001</v>
      </c>
      <c r="F901" s="23">
        <v>0</v>
      </c>
      <c r="H901" s="212"/>
      <c r="I901" s="212"/>
      <c r="K901" s="213"/>
    </row>
    <row r="902" spans="2:11" ht="11.25" customHeight="1">
      <c r="B902" s="8">
        <f>MAX($B$2:B901)+1</f>
        <v>677</v>
      </c>
      <c r="C902" s="1" t="s">
        <v>1777</v>
      </c>
      <c r="E902" s="23">
        <v>8286</v>
      </c>
      <c r="F902" s="23">
        <v>284.9714285714286</v>
      </c>
      <c r="H902" s="212"/>
      <c r="I902" s="212"/>
      <c r="K902" s="213"/>
    </row>
    <row r="903" spans="2:11" ht="11.25" customHeight="1">
      <c r="B903" s="8">
        <f>MAX($B$2:B902)+1</f>
        <v>678</v>
      </c>
      <c r="C903" s="1" t="s">
        <v>1183</v>
      </c>
      <c r="D903" s="1" t="s">
        <v>2031</v>
      </c>
      <c r="E903" s="23">
        <v>88106.09</v>
      </c>
      <c r="F903" s="23">
        <v>1938.564285714286</v>
      </c>
      <c r="H903" s="212"/>
      <c r="I903" s="212"/>
      <c r="K903" s="213"/>
    </row>
    <row r="904" spans="2:11" ht="11.25" customHeight="1">
      <c r="B904" s="8">
        <f>MAX($B$2:B903)+1</f>
        <v>679</v>
      </c>
      <c r="C904" s="1" t="s">
        <v>622</v>
      </c>
      <c r="E904" s="23">
        <v>41584322.74284165</v>
      </c>
      <c r="F904" s="23">
        <v>443070.0725082993</v>
      </c>
      <c r="G904" s="18">
        <v>0.9162552562778359</v>
      </c>
      <c r="H904" s="212"/>
      <c r="I904" s="212"/>
      <c r="K904" s="213"/>
    </row>
    <row r="905" spans="2:11" ht="11.25" customHeight="1">
      <c r="B905" s="8">
        <f>MAX($B$2:B904)+1</f>
        <v>680</v>
      </c>
      <c r="C905" s="1" t="s">
        <v>1184</v>
      </c>
      <c r="D905" s="1" t="s">
        <v>2028</v>
      </c>
      <c r="E905" s="23">
        <v>85217</v>
      </c>
      <c r="F905" s="23">
        <v>0</v>
      </c>
      <c r="H905" s="212"/>
      <c r="I905" s="212"/>
      <c r="K905" s="213"/>
    </row>
    <row r="906" spans="2:11" ht="11.25" customHeight="1">
      <c r="B906" s="8">
        <f>MAX($B$2:B905)+1</f>
        <v>681</v>
      </c>
      <c r="C906" s="1" t="s">
        <v>1778</v>
      </c>
      <c r="D906" s="1" t="s">
        <v>2032</v>
      </c>
      <c r="E906" s="23">
        <v>51771.68</v>
      </c>
      <c r="F906" s="23">
        <v>1219.6542857142856</v>
      </c>
      <c r="H906" s="212"/>
      <c r="I906" s="212"/>
      <c r="K906" s="213"/>
    </row>
    <row r="907" spans="2:11" ht="11.25" customHeight="1">
      <c r="B907" s="8">
        <f>MAX($B$2:B906)+1</f>
        <v>682</v>
      </c>
      <c r="C907" s="1" t="s">
        <v>1185</v>
      </c>
      <c r="D907" s="1" t="s">
        <v>2033</v>
      </c>
      <c r="E907" s="23">
        <v>13635</v>
      </c>
      <c r="F907" s="23">
        <v>734.8014285714286</v>
      </c>
      <c r="H907" s="212"/>
      <c r="I907" s="212"/>
      <c r="K907" s="213"/>
    </row>
    <row r="908" spans="2:11" ht="11.25" customHeight="1">
      <c r="B908" s="8">
        <f>MAX($B$2:B907)+1</f>
        <v>683</v>
      </c>
      <c r="C908" s="1" t="s">
        <v>1186</v>
      </c>
      <c r="E908" s="23">
        <v>5811379.529999998</v>
      </c>
      <c r="F908" s="23">
        <v>34622.021428571425</v>
      </c>
      <c r="H908" s="212"/>
      <c r="I908" s="212"/>
      <c r="K908" s="213"/>
    </row>
    <row r="909" spans="2:11" ht="11.25" customHeight="1">
      <c r="B909" s="8">
        <f>MAX($B$2:B908)+1</f>
        <v>684</v>
      </c>
      <c r="C909" s="1" t="s">
        <v>1187</v>
      </c>
      <c r="E909" s="23">
        <v>4080029.49</v>
      </c>
      <c r="F909" s="23">
        <v>35376.06285714286</v>
      </c>
      <c r="H909" s="212"/>
      <c r="I909" s="212"/>
      <c r="K909" s="213"/>
    </row>
    <row r="910" spans="2:11" ht="11.25" customHeight="1">
      <c r="B910" s="8">
        <f>MAX($B$2:B909)+1</f>
        <v>685</v>
      </c>
      <c r="C910" s="1" t="s">
        <v>1188</v>
      </c>
      <c r="E910" s="23">
        <v>4259802.199999999</v>
      </c>
      <c r="F910" s="23">
        <v>62363.42247408679</v>
      </c>
      <c r="G910" s="18">
        <v>0.8593965248413574</v>
      </c>
      <c r="H910" s="212"/>
      <c r="I910" s="212"/>
      <c r="K910" s="213"/>
    </row>
    <row r="911" spans="2:11" ht="11.25" customHeight="1">
      <c r="B911" s="8">
        <f>MAX($B$2:B910)+1</f>
        <v>686</v>
      </c>
      <c r="C911" s="1" t="s">
        <v>1189</v>
      </c>
      <c r="D911" s="1" t="s">
        <v>2034</v>
      </c>
      <c r="E911" s="23">
        <v>67320.78</v>
      </c>
      <c r="F911" s="23">
        <v>1058.702857142857</v>
      </c>
      <c r="H911" s="212"/>
      <c r="I911" s="212"/>
      <c r="K911" s="213"/>
    </row>
    <row r="912" spans="2:11" ht="11.25" customHeight="1">
      <c r="B912" s="8">
        <f>MAX($B$2:B911)+1</f>
        <v>687</v>
      </c>
      <c r="C912" s="1" t="s">
        <v>1190</v>
      </c>
      <c r="D912" s="1" t="s">
        <v>2035</v>
      </c>
      <c r="E912" s="23">
        <v>109109.66</v>
      </c>
      <c r="F912" s="23">
        <v>1000.6385714285715</v>
      </c>
      <c r="H912" s="212"/>
      <c r="I912" s="212"/>
      <c r="K912" s="213"/>
    </row>
    <row r="913" spans="2:11" ht="11.25" customHeight="1">
      <c r="B913" s="8">
        <f>MAX($B$2:B912)+1</f>
        <v>688</v>
      </c>
      <c r="C913" s="1" t="s">
        <v>1779</v>
      </c>
      <c r="D913" s="1" t="s">
        <v>2035</v>
      </c>
      <c r="E913" s="23">
        <v>28520</v>
      </c>
      <c r="F913" s="23">
        <v>0</v>
      </c>
      <c r="H913" s="212"/>
      <c r="I913" s="212"/>
      <c r="K913" s="213"/>
    </row>
    <row r="914" spans="2:11" ht="11.25" customHeight="1">
      <c r="B914" s="8">
        <f>MAX($B$2:B913)+1</f>
        <v>689</v>
      </c>
      <c r="C914" s="1" t="s">
        <v>2022</v>
      </c>
      <c r="D914" s="1" t="s">
        <v>2036</v>
      </c>
      <c r="E914" s="23">
        <v>15519</v>
      </c>
      <c r="F914" s="23">
        <v>1000.8228571428571</v>
      </c>
      <c r="H914" s="212"/>
      <c r="I914" s="212"/>
      <c r="K914" s="213"/>
    </row>
    <row r="915" spans="2:11" ht="11.25" customHeight="1">
      <c r="B915" s="8">
        <f>MAX($B$2:B914)+1</f>
        <v>690</v>
      </c>
      <c r="C915" s="1" t="s">
        <v>1191</v>
      </c>
      <c r="D915" s="1" t="s">
        <v>2025</v>
      </c>
      <c r="E915" s="23">
        <v>1931</v>
      </c>
      <c r="F915" s="23">
        <v>0</v>
      </c>
      <c r="H915" s="212"/>
      <c r="I915" s="212"/>
      <c r="K915" s="213"/>
    </row>
    <row r="916" spans="2:11" ht="11.25" customHeight="1">
      <c r="B916" s="8">
        <f>MAX($B$2:B915)+1</f>
        <v>691</v>
      </c>
      <c r="C916" s="1" t="s">
        <v>1780</v>
      </c>
      <c r="E916" s="23">
        <v>24843.03</v>
      </c>
      <c r="F916" s="23">
        <v>391.39428571428573</v>
      </c>
      <c r="H916" s="212"/>
      <c r="I916" s="212"/>
      <c r="K916" s="213"/>
    </row>
    <row r="917" spans="2:11" ht="11.25" customHeight="1">
      <c r="B917" s="8">
        <f>MAX($B$2:B916)+1</f>
        <v>692</v>
      </c>
      <c r="C917" s="1" t="s">
        <v>1192</v>
      </c>
      <c r="E917" s="23">
        <v>46143.19</v>
      </c>
      <c r="F917" s="23">
        <v>4088.1014285714286</v>
      </c>
      <c r="H917" s="212"/>
      <c r="I917" s="212"/>
      <c r="K917" s="213"/>
    </row>
    <row r="918" spans="2:11" ht="11.25" customHeight="1">
      <c r="B918" s="8">
        <f>MAX($B$2:B917)+1</f>
        <v>693</v>
      </c>
      <c r="C918" s="1" t="s">
        <v>1781</v>
      </c>
      <c r="E918" s="23">
        <v>61093.47</v>
      </c>
      <c r="F918" s="23">
        <v>3220.047142857143</v>
      </c>
      <c r="H918" s="212"/>
      <c r="I918" s="212"/>
      <c r="K918" s="213"/>
    </row>
    <row r="919" spans="2:11" ht="11.25" customHeight="1">
      <c r="B919" s="8">
        <f>MAX($B$2:B918)+1</f>
        <v>694</v>
      </c>
      <c r="C919" s="1" t="s">
        <v>2279</v>
      </c>
      <c r="E919" s="23">
        <v>20710.27</v>
      </c>
      <c r="F919" s="23">
        <v>0</v>
      </c>
      <c r="H919" s="212"/>
      <c r="I919" s="212"/>
      <c r="K919" s="213"/>
    </row>
    <row r="920" spans="2:11" ht="11.25" customHeight="1">
      <c r="B920" s="8">
        <f>MAX($B$2:B919)+1</f>
        <v>695</v>
      </c>
      <c r="C920" s="1" t="s">
        <v>2280</v>
      </c>
      <c r="D920" s="1" t="s">
        <v>2286</v>
      </c>
      <c r="E920" s="23">
        <v>80393.56</v>
      </c>
      <c r="F920" s="23">
        <v>775.6685714285715</v>
      </c>
      <c r="H920" s="212"/>
      <c r="I920" s="212"/>
      <c r="K920" s="213"/>
    </row>
    <row r="921" spans="2:11" ht="11.25" customHeight="1">
      <c r="B921" s="8">
        <f>MAX($B$2:B920)+1</f>
        <v>696</v>
      </c>
      <c r="C921" s="1" t="s">
        <v>1193</v>
      </c>
      <c r="E921" s="23">
        <v>82760419.57799998</v>
      </c>
      <c r="F921" s="23">
        <v>1327046.2171428571</v>
      </c>
      <c r="H921" s="212"/>
      <c r="I921" s="212"/>
      <c r="K921" s="213"/>
    </row>
    <row r="922" spans="2:11" ht="11.25" customHeight="1">
      <c r="B922" s="8">
        <f>MAX($B$2:B921)+1</f>
        <v>697</v>
      </c>
      <c r="C922" s="1" t="s">
        <v>1782</v>
      </c>
      <c r="E922" s="23">
        <v>12568944.059999997</v>
      </c>
      <c r="F922" s="23">
        <v>273007.7528571428</v>
      </c>
      <c r="H922" s="212"/>
      <c r="I922" s="212"/>
      <c r="K922" s="213"/>
    </row>
    <row r="923" spans="2:11" ht="11.25" customHeight="1">
      <c r="B923" s="8">
        <f>MAX($B$2:B922)+1</f>
        <v>698</v>
      </c>
      <c r="C923" s="1" t="s">
        <v>1783</v>
      </c>
      <c r="E923" s="23">
        <v>2432</v>
      </c>
      <c r="F923" s="23">
        <v>99.73571428571428</v>
      </c>
      <c r="H923" s="212"/>
      <c r="I923" s="212"/>
      <c r="K923" s="213"/>
    </row>
    <row r="924" spans="2:11" ht="11.25" customHeight="1">
      <c r="B924" s="8">
        <f>MAX($B$2:B923)+1</f>
        <v>699</v>
      </c>
      <c r="C924" s="1" t="s">
        <v>2281</v>
      </c>
      <c r="E924" s="23">
        <v>79649.9</v>
      </c>
      <c r="F924" s="23">
        <v>957.8342857142858</v>
      </c>
      <c r="H924" s="212"/>
      <c r="I924" s="212"/>
      <c r="K924" s="213"/>
    </row>
    <row r="925" spans="2:11" ht="11.25" customHeight="1">
      <c r="B925" s="8">
        <f>MAX($B$2:B924)+1</f>
        <v>700</v>
      </c>
      <c r="C925" s="1" t="s">
        <v>2282</v>
      </c>
      <c r="E925" s="23">
        <v>15267</v>
      </c>
      <c r="F925" s="23">
        <v>288.9971428571429</v>
      </c>
      <c r="H925" s="212"/>
      <c r="I925" s="212"/>
      <c r="K925" s="213"/>
    </row>
    <row r="926" spans="2:11" ht="11.25" customHeight="1">
      <c r="B926" s="8">
        <f>MAX($B$2:B925)+1</f>
        <v>701</v>
      </c>
      <c r="C926" s="1" t="s">
        <v>1194</v>
      </c>
      <c r="E926" s="23">
        <v>7772464.779999999</v>
      </c>
      <c r="F926" s="23">
        <v>106827.7357142857</v>
      </c>
      <c r="H926" s="212"/>
      <c r="I926" s="212"/>
      <c r="K926" s="213"/>
    </row>
    <row r="927" spans="2:11" ht="11.25" customHeight="1">
      <c r="B927" s="8">
        <f>MAX($B$2:B926)+1</f>
        <v>702</v>
      </c>
      <c r="C927" s="1" t="s">
        <v>1195</v>
      </c>
      <c r="D927" s="1" t="s">
        <v>2037</v>
      </c>
      <c r="E927" s="23">
        <v>25904.34</v>
      </c>
      <c r="F927" s="23">
        <v>287.2385714285714</v>
      </c>
      <c r="H927" s="212"/>
      <c r="I927" s="212"/>
      <c r="K927" s="213"/>
    </row>
    <row r="928" spans="2:11" ht="11.25" customHeight="1">
      <c r="B928" s="8">
        <f>MAX($B$2:B927)+1</f>
        <v>703</v>
      </c>
      <c r="C928" s="1" t="s">
        <v>1784</v>
      </c>
      <c r="E928" s="23">
        <v>36800.63</v>
      </c>
      <c r="F928" s="23">
        <v>206.74142857142857</v>
      </c>
      <c r="H928" s="212"/>
      <c r="I928" s="212"/>
      <c r="K928" s="213"/>
    </row>
    <row r="929" spans="2:11" ht="11.25" customHeight="1">
      <c r="B929" s="8">
        <f>MAX($B$2:B928)+1</f>
        <v>704</v>
      </c>
      <c r="C929" s="1" t="s">
        <v>1196</v>
      </c>
      <c r="D929" s="1" t="s">
        <v>2038</v>
      </c>
      <c r="E929" s="23">
        <v>59276.83</v>
      </c>
      <c r="F929" s="23">
        <v>220.61428571428573</v>
      </c>
      <c r="H929" s="212"/>
      <c r="I929" s="212"/>
      <c r="K929" s="213"/>
    </row>
    <row r="930" spans="2:11" ht="11.25" customHeight="1">
      <c r="B930" s="8">
        <f>MAX($B$2:B929)+1</f>
        <v>705</v>
      </c>
      <c r="C930" s="1" t="s">
        <v>1197</v>
      </c>
      <c r="D930" s="1" t="s">
        <v>2039</v>
      </c>
      <c r="E930" s="23">
        <v>12410</v>
      </c>
      <c r="F930" s="23">
        <v>145.01428571428573</v>
      </c>
      <c r="H930" s="212"/>
      <c r="I930" s="212"/>
      <c r="K930" s="213"/>
    </row>
    <row r="931" spans="2:11" ht="11.25" customHeight="1">
      <c r="B931" s="8">
        <f>MAX($B$2:B930)+1</f>
        <v>706</v>
      </c>
      <c r="C931" s="1" t="s">
        <v>1198</v>
      </c>
      <c r="E931" s="23">
        <v>5183108.359999999</v>
      </c>
      <c r="F931" s="23">
        <v>30608.01857142857</v>
      </c>
      <c r="H931" s="212"/>
      <c r="I931" s="212"/>
      <c r="K931" s="213"/>
    </row>
    <row r="932" spans="2:11" ht="11.25" customHeight="1">
      <c r="B932" s="8">
        <f>MAX($B$2:B931)+1</f>
        <v>707</v>
      </c>
      <c r="C932" s="1" t="s">
        <v>1199</v>
      </c>
      <c r="D932" s="1" t="s">
        <v>2040</v>
      </c>
      <c r="E932" s="23">
        <v>86701.86</v>
      </c>
      <c r="F932" s="23">
        <v>1692.7557142857145</v>
      </c>
      <c r="H932" s="212"/>
      <c r="I932" s="212"/>
      <c r="K932" s="213"/>
    </row>
    <row r="933" spans="2:11" ht="11.25" customHeight="1">
      <c r="B933" s="8">
        <f>MAX($B$2:B932)+1</f>
        <v>708</v>
      </c>
      <c r="C933" s="1" t="s">
        <v>623</v>
      </c>
      <c r="E933" s="23">
        <v>11506958.700167188</v>
      </c>
      <c r="F933" s="23">
        <v>100568.57747386934</v>
      </c>
      <c r="G933" s="18">
        <v>0.14555560965235748</v>
      </c>
      <c r="H933" s="212"/>
      <c r="I933" s="212"/>
      <c r="K933" s="213"/>
    </row>
    <row r="934" spans="2:11" ht="11.25" customHeight="1">
      <c r="B934" s="8">
        <f>MAX($B$2:B933)+1</f>
        <v>709</v>
      </c>
      <c r="C934" s="1" t="s">
        <v>1785</v>
      </c>
      <c r="E934" s="23">
        <v>6086.63</v>
      </c>
      <c r="F934" s="23">
        <v>0</v>
      </c>
      <c r="H934" s="212"/>
      <c r="I934" s="212"/>
      <c r="K934" s="213"/>
    </row>
    <row r="935" spans="2:11" ht="11.25" customHeight="1">
      <c r="B935" s="8">
        <f>MAX($B$2:B934)+1</f>
        <v>710</v>
      </c>
      <c r="C935" s="1" t="s">
        <v>1786</v>
      </c>
      <c r="E935" s="23">
        <v>19557.72</v>
      </c>
      <c r="F935" s="23">
        <v>4199.467142857143</v>
      </c>
      <c r="H935" s="212"/>
      <c r="I935" s="212"/>
      <c r="K935" s="213"/>
    </row>
    <row r="936" spans="2:11" ht="11.25" customHeight="1">
      <c r="B936" s="8">
        <f>MAX($B$2:B935)+1</f>
        <v>711</v>
      </c>
      <c r="C936" s="1" t="s">
        <v>1200</v>
      </c>
      <c r="D936" s="1" t="s">
        <v>2041</v>
      </c>
      <c r="E936" s="23">
        <v>13215</v>
      </c>
      <c r="F936" s="23">
        <v>259.62285714285713</v>
      </c>
      <c r="H936" s="212"/>
      <c r="I936" s="212"/>
      <c r="K936" s="213"/>
    </row>
    <row r="937" spans="2:11" ht="11.25" customHeight="1">
      <c r="B937" s="8">
        <f>MAX($B$2:B936)+1</f>
        <v>712</v>
      </c>
      <c r="C937" s="1" t="s">
        <v>1545</v>
      </c>
      <c r="D937" s="1" t="s">
        <v>2039</v>
      </c>
      <c r="E937" s="23">
        <v>61573.49</v>
      </c>
      <c r="F937" s="23">
        <v>2445.1800000000003</v>
      </c>
      <c r="H937" s="212"/>
      <c r="I937" s="212"/>
      <c r="K937" s="213"/>
    </row>
    <row r="938" spans="2:11" ht="11.25" customHeight="1">
      <c r="B938" s="8">
        <f>MAX($B$2:B937)+1</f>
        <v>713</v>
      </c>
      <c r="C938" s="1" t="s">
        <v>1787</v>
      </c>
      <c r="E938" s="23">
        <v>32116.04</v>
      </c>
      <c r="F938" s="23">
        <v>645.3485714285715</v>
      </c>
      <c r="H938" s="212"/>
      <c r="I938" s="212"/>
      <c r="K938" s="213"/>
    </row>
    <row r="939" spans="2:11" ht="11.25" customHeight="1">
      <c r="B939" s="8">
        <f>MAX($B$2:B938)+1</f>
        <v>714</v>
      </c>
      <c r="C939" s="1" t="s">
        <v>1201</v>
      </c>
      <c r="D939" s="1" t="s">
        <v>2042</v>
      </c>
      <c r="E939" s="23">
        <v>10803</v>
      </c>
      <c r="F939" s="23">
        <v>684.7642857142857</v>
      </c>
      <c r="H939" s="212"/>
      <c r="I939" s="212"/>
      <c r="K939" s="213"/>
    </row>
    <row r="940" spans="2:11" ht="11.25" customHeight="1">
      <c r="B940" s="8">
        <f>MAX($B$2:B939)+1</f>
        <v>715</v>
      </c>
      <c r="C940" s="1" t="s">
        <v>1202</v>
      </c>
      <c r="D940" s="1" t="s">
        <v>2043</v>
      </c>
      <c r="E940" s="23">
        <v>128593</v>
      </c>
      <c r="F940" s="23">
        <v>680.9571428571427</v>
      </c>
      <c r="H940" s="212"/>
      <c r="I940" s="212"/>
      <c r="K940" s="213"/>
    </row>
    <row r="941" spans="2:11" ht="11.25" customHeight="1">
      <c r="B941" s="8">
        <f>MAX($B$2:B940)+1</f>
        <v>716</v>
      </c>
      <c r="C941" s="1" t="s">
        <v>1203</v>
      </c>
      <c r="E941" s="23">
        <v>1082385.3</v>
      </c>
      <c r="F941" s="23">
        <v>61.17285714285714</v>
      </c>
      <c r="H941" s="212"/>
      <c r="I941" s="212"/>
      <c r="K941" s="213"/>
    </row>
    <row r="942" spans="2:11" ht="11.25" customHeight="1">
      <c r="B942" s="8">
        <f>MAX($B$2:B941)+1</f>
        <v>717</v>
      </c>
      <c r="C942" s="1" t="s">
        <v>1204</v>
      </c>
      <c r="D942" s="1" t="s">
        <v>2041</v>
      </c>
      <c r="E942" s="23">
        <v>22796</v>
      </c>
      <c r="F942" s="23">
        <v>324.7885714285714</v>
      </c>
      <c r="H942" s="212"/>
      <c r="I942" s="212"/>
      <c r="K942" s="213"/>
    </row>
    <row r="943" spans="2:11" ht="11.25" customHeight="1">
      <c r="B943" s="8">
        <f>MAX($B$2:B942)+1</f>
        <v>718</v>
      </c>
      <c r="C943" s="1" t="s">
        <v>1205</v>
      </c>
      <c r="E943" s="23">
        <v>7391701.413000001</v>
      </c>
      <c r="F943" s="23">
        <v>74710.43857142857</v>
      </c>
      <c r="H943" s="212"/>
      <c r="I943" s="212"/>
      <c r="K943" s="213"/>
    </row>
    <row r="944" spans="2:11" ht="11.25" customHeight="1">
      <c r="B944" s="8">
        <f>MAX($B$2:B943)+1</f>
        <v>719</v>
      </c>
      <c r="C944" s="1" t="s">
        <v>1206</v>
      </c>
      <c r="D944" s="1" t="s">
        <v>2044</v>
      </c>
      <c r="E944" s="23">
        <v>49904.34</v>
      </c>
      <c r="F944" s="23">
        <v>1044.85</v>
      </c>
      <c r="H944" s="212"/>
      <c r="I944" s="212"/>
      <c r="K944" s="213"/>
    </row>
    <row r="945" spans="2:11" ht="11.25" customHeight="1">
      <c r="B945" s="8">
        <f>MAX($B$2:B944)+1</f>
        <v>720</v>
      </c>
      <c r="C945" s="1" t="s">
        <v>1207</v>
      </c>
      <c r="E945" s="23">
        <v>1974212.028</v>
      </c>
      <c r="F945" s="23">
        <v>42780.74570409343</v>
      </c>
      <c r="G945" s="18">
        <v>0.8558096719114908</v>
      </c>
      <c r="H945" s="212"/>
      <c r="I945" s="212"/>
      <c r="K945" s="213"/>
    </row>
    <row r="946" spans="2:11" ht="11.25" customHeight="1">
      <c r="B946" s="8">
        <f>MAX($B$2:B945)+1</f>
        <v>721</v>
      </c>
      <c r="C946" s="1" t="s">
        <v>1208</v>
      </c>
      <c r="D946" s="1" t="s">
        <v>2045</v>
      </c>
      <c r="E946" s="23">
        <v>11060</v>
      </c>
      <c r="F946" s="23">
        <v>750.8114285714285</v>
      </c>
      <c r="H946" s="212"/>
      <c r="I946" s="212"/>
      <c r="K946" s="213"/>
    </row>
    <row r="947" spans="2:11" ht="11.25" customHeight="1">
      <c r="B947" s="8">
        <f>MAX($B$2:B946)+1</f>
        <v>722</v>
      </c>
      <c r="C947" s="1" t="s">
        <v>1209</v>
      </c>
      <c r="E947" s="23">
        <v>4766887.5600000005</v>
      </c>
      <c r="F947" s="23">
        <v>105116.89285714287</v>
      </c>
      <c r="H947" s="212"/>
      <c r="I947" s="212"/>
      <c r="K947" s="213"/>
    </row>
    <row r="948" spans="2:11" ht="11.25" customHeight="1">
      <c r="B948" s="8">
        <f>MAX($B$2:B947)+1</f>
        <v>723</v>
      </c>
      <c r="C948" s="1" t="s">
        <v>1210</v>
      </c>
      <c r="D948" s="1" t="s">
        <v>2046</v>
      </c>
      <c r="E948" s="23">
        <v>56157</v>
      </c>
      <c r="F948" s="23">
        <v>485.1057142857143</v>
      </c>
      <c r="H948" s="212"/>
      <c r="I948" s="212"/>
      <c r="K948" s="213"/>
    </row>
    <row r="949" spans="2:11" ht="11.25" customHeight="1">
      <c r="B949" s="8">
        <f>MAX($B$2:B948)+1</f>
        <v>724</v>
      </c>
      <c r="C949" s="1" t="s">
        <v>1211</v>
      </c>
      <c r="D949" s="1" t="s">
        <v>2028</v>
      </c>
      <c r="E949" s="23">
        <v>21947.46</v>
      </c>
      <c r="F949" s="23">
        <v>4865.938571428572</v>
      </c>
      <c r="H949" s="212"/>
      <c r="I949" s="212"/>
      <c r="K949" s="213"/>
    </row>
    <row r="950" spans="2:11" ht="11.25" customHeight="1">
      <c r="B950" s="8">
        <f>MAX($B$2:B949)+1</f>
        <v>725</v>
      </c>
      <c r="C950" s="1" t="s">
        <v>1788</v>
      </c>
      <c r="E950" s="23">
        <v>492476.06</v>
      </c>
      <c r="F950" s="23">
        <v>20857.971428571433</v>
      </c>
      <c r="H950" s="212"/>
      <c r="I950" s="212"/>
      <c r="K950" s="213"/>
    </row>
    <row r="951" spans="2:11" ht="11.25" customHeight="1">
      <c r="B951" s="8">
        <f>MAX($B$2:B950)+1</f>
        <v>726</v>
      </c>
      <c r="C951" s="1" t="s">
        <v>1789</v>
      </c>
      <c r="E951" s="23">
        <v>57828</v>
      </c>
      <c r="F951" s="23">
        <v>200.68428571428572</v>
      </c>
      <c r="H951" s="212"/>
      <c r="I951" s="212"/>
      <c r="K951" s="213"/>
    </row>
    <row r="952" spans="2:11" ht="11.25" customHeight="1">
      <c r="B952" s="8">
        <f>MAX($B$2:B951)+1</f>
        <v>727</v>
      </c>
      <c r="C952" s="1" t="s">
        <v>1212</v>
      </c>
      <c r="D952" s="1" t="s">
        <v>2047</v>
      </c>
      <c r="E952" s="23">
        <v>36031.45</v>
      </c>
      <c r="F952" s="23">
        <v>208.02142857142857</v>
      </c>
      <c r="H952" s="212"/>
      <c r="I952" s="212"/>
      <c r="K952" s="213"/>
    </row>
    <row r="953" spans="2:11" ht="11.25" customHeight="1">
      <c r="B953" s="8">
        <f>MAX($B$2:B952)+1</f>
        <v>728</v>
      </c>
      <c r="C953" s="1" t="s">
        <v>1213</v>
      </c>
      <c r="E953" s="23">
        <v>4925792.23</v>
      </c>
      <c r="F953" s="23">
        <v>50942.62714285714</v>
      </c>
      <c r="H953" s="212"/>
      <c r="I953" s="212"/>
      <c r="K953" s="213"/>
    </row>
    <row r="954" spans="2:11" ht="11.25" customHeight="1" hidden="1" outlineLevel="1">
      <c r="B954" s="8"/>
      <c r="C954" s="28" t="s">
        <v>1790</v>
      </c>
      <c r="E954" s="23">
        <v>7651</v>
      </c>
      <c r="F954" s="23">
        <v>1158.1000000000001</v>
      </c>
      <c r="H954" s="212"/>
      <c r="I954" s="212"/>
      <c r="K954" s="213"/>
    </row>
    <row r="955" spans="2:11" ht="11.25" customHeight="1" hidden="1" outlineLevel="1">
      <c r="B955" s="8"/>
      <c r="C955" s="28" t="s">
        <v>1791</v>
      </c>
      <c r="E955" s="23">
        <v>8356</v>
      </c>
      <c r="F955" s="23">
        <v>0</v>
      </c>
      <c r="H955" s="212"/>
      <c r="I955" s="212"/>
      <c r="K955" s="213"/>
    </row>
    <row r="956" spans="2:11" ht="11.25" customHeight="1" collapsed="1">
      <c r="B956" s="8">
        <f>MAX($B$2:B955)+1</f>
        <v>729</v>
      </c>
      <c r="C956" s="1" t="s">
        <v>1667</v>
      </c>
      <c r="D956" s="1" t="s">
        <v>2048</v>
      </c>
      <c r="E956" s="23">
        <f>SUBTOTAL(9,E954,E955)</f>
        <v>16007</v>
      </c>
      <c r="F956" s="23">
        <f>SUBTOTAL(9,F954,F955)</f>
        <v>1158.1000000000001</v>
      </c>
      <c r="H956" s="212"/>
      <c r="I956" s="212"/>
      <c r="K956" s="213"/>
    </row>
    <row r="957" spans="2:11" ht="11.25" customHeight="1">
      <c r="B957" s="8">
        <f>MAX($B$2:B956)+1</f>
        <v>730</v>
      </c>
      <c r="C957" s="1" t="s">
        <v>1214</v>
      </c>
      <c r="E957" s="23">
        <v>951234.19</v>
      </c>
      <c r="F957" s="23">
        <v>17780.73</v>
      </c>
      <c r="H957" s="212"/>
      <c r="I957" s="212"/>
      <c r="K957" s="213"/>
    </row>
    <row r="958" spans="2:11" ht="11.25" customHeight="1">
      <c r="B958" s="8">
        <f>MAX($B$2:B957)+1</f>
        <v>731</v>
      </c>
      <c r="C958" s="1" t="s">
        <v>1215</v>
      </c>
      <c r="D958" s="1" t="s">
        <v>2049</v>
      </c>
      <c r="E958" s="23">
        <v>57307.65</v>
      </c>
      <c r="F958" s="23">
        <v>415.75714285714287</v>
      </c>
      <c r="H958" s="212"/>
      <c r="I958" s="212"/>
      <c r="K958" s="213"/>
    </row>
    <row r="959" spans="2:11" ht="11.25" customHeight="1">
      <c r="B959" s="8">
        <f>MAX($B$2:B958)+1</f>
        <v>732</v>
      </c>
      <c r="C959" s="1" t="s">
        <v>1216</v>
      </c>
      <c r="D959" s="1" t="s">
        <v>2050</v>
      </c>
      <c r="E959" s="23">
        <v>123479</v>
      </c>
      <c r="F959" s="23">
        <v>894.2671428571429</v>
      </c>
      <c r="H959" s="212"/>
      <c r="I959" s="212"/>
      <c r="K959" s="213"/>
    </row>
    <row r="960" spans="2:11" ht="11.25" customHeight="1">
      <c r="B960" s="8">
        <f>MAX($B$2:B959)+1</f>
        <v>733</v>
      </c>
      <c r="C960" s="1" t="s">
        <v>1792</v>
      </c>
      <c r="E960" s="23">
        <v>82391.8</v>
      </c>
      <c r="F960" s="23">
        <v>1122.46</v>
      </c>
      <c r="H960" s="212"/>
      <c r="I960" s="212"/>
      <c r="K960" s="213"/>
    </row>
    <row r="961" spans="2:11" ht="11.25" customHeight="1">
      <c r="B961" s="8">
        <f>MAX($B$2:B960)+1</f>
        <v>734</v>
      </c>
      <c r="C961" s="1" t="s">
        <v>1793</v>
      </c>
      <c r="E961" s="23">
        <v>43391</v>
      </c>
      <c r="F961" s="23">
        <v>0</v>
      </c>
      <c r="H961" s="212"/>
      <c r="I961" s="212"/>
      <c r="K961" s="213"/>
    </row>
    <row r="962" spans="2:11" ht="11.25" customHeight="1">
      <c r="B962" s="8">
        <f>MAX($B$2:B961)+1</f>
        <v>735</v>
      </c>
      <c r="C962" s="1" t="s">
        <v>1217</v>
      </c>
      <c r="E962" s="23">
        <v>3636971.5691666673</v>
      </c>
      <c r="F962" s="23">
        <v>37900.82964285715</v>
      </c>
      <c r="G962" s="18">
        <v>0.3583333333333334</v>
      </c>
      <c r="H962" s="212"/>
      <c r="I962" s="212"/>
      <c r="K962" s="213"/>
    </row>
    <row r="963" spans="2:11" ht="11.25" customHeight="1">
      <c r="B963" s="8">
        <f>MAX($B$2:B962)+1</f>
        <v>736</v>
      </c>
      <c r="C963" s="1" t="s">
        <v>1218</v>
      </c>
      <c r="D963" s="1" t="s">
        <v>2051</v>
      </c>
      <c r="E963" s="23">
        <v>10339.5</v>
      </c>
      <c r="F963" s="23">
        <v>0</v>
      </c>
      <c r="H963" s="212"/>
      <c r="I963" s="212"/>
      <c r="K963" s="213"/>
    </row>
    <row r="964" spans="2:11" ht="11.25" customHeight="1">
      <c r="B964" s="8">
        <f>MAX($B$2:B963)+1</f>
        <v>737</v>
      </c>
      <c r="C964" s="1" t="s">
        <v>1219</v>
      </c>
      <c r="D964" s="1" t="s">
        <v>2051</v>
      </c>
      <c r="E964" s="23">
        <v>9282.27</v>
      </c>
      <c r="F964" s="23">
        <v>0</v>
      </c>
      <c r="H964" s="212"/>
      <c r="I964" s="212"/>
      <c r="K964" s="213"/>
    </row>
    <row r="965" spans="2:11" ht="11.25" customHeight="1">
      <c r="B965" s="8">
        <f>MAX($B$2:B964)+1</f>
        <v>738</v>
      </c>
      <c r="C965" s="1" t="s">
        <v>256</v>
      </c>
      <c r="E965" s="23">
        <v>426472.8518835917</v>
      </c>
      <c r="F965" s="23">
        <v>9965.648170624148</v>
      </c>
      <c r="G965" s="18">
        <v>0.6884101222061306</v>
      </c>
      <c r="H965" s="212"/>
      <c r="I965" s="212"/>
      <c r="K965" s="213"/>
    </row>
    <row r="966" spans="2:11" ht="11.25" customHeight="1">
      <c r="B966" s="8">
        <f>MAX($B$2:B965)+1</f>
        <v>739</v>
      </c>
      <c r="C966" s="1" t="s">
        <v>1794</v>
      </c>
      <c r="E966" s="23">
        <v>8862</v>
      </c>
      <c r="F966" s="23">
        <v>347.81428571428575</v>
      </c>
      <c r="H966" s="212"/>
      <c r="I966" s="212"/>
      <c r="K966" s="213"/>
    </row>
    <row r="967" spans="2:11" ht="11.25" customHeight="1">
      <c r="B967" s="8">
        <f>MAX($B$2:B966)+1</f>
        <v>740</v>
      </c>
      <c r="C967" s="1" t="s">
        <v>257</v>
      </c>
      <c r="E967" s="23">
        <v>174625.92</v>
      </c>
      <c r="F967" s="23">
        <v>5755.5831372075845</v>
      </c>
      <c r="G967" s="18">
        <v>0.3465488697118856</v>
      </c>
      <c r="H967" s="212"/>
      <c r="I967" s="212"/>
      <c r="K967" s="213"/>
    </row>
    <row r="968" spans="2:11" ht="11.25" customHeight="1">
      <c r="B968" s="8">
        <f>MAX($B$2:B967)+1</f>
        <v>741</v>
      </c>
      <c r="C968" s="1" t="s">
        <v>1220</v>
      </c>
      <c r="D968" s="1" t="s">
        <v>2025</v>
      </c>
      <c r="E968" s="23">
        <v>51098</v>
      </c>
      <c r="F968" s="23">
        <v>378.9057142857143</v>
      </c>
      <c r="H968" s="212"/>
      <c r="I968" s="212"/>
      <c r="K968" s="213"/>
    </row>
    <row r="969" spans="2:11" ht="11.25" customHeight="1">
      <c r="B969" s="8">
        <f>MAX($B$2:B968)+1</f>
        <v>742</v>
      </c>
      <c r="C969" s="1" t="s">
        <v>1221</v>
      </c>
      <c r="D969" s="1" t="s">
        <v>2052</v>
      </c>
      <c r="E969" s="23">
        <v>313432.41</v>
      </c>
      <c r="F969" s="23">
        <v>13507.965714285714</v>
      </c>
      <c r="H969" s="212"/>
      <c r="I969" s="212"/>
      <c r="K969" s="213"/>
    </row>
    <row r="970" spans="2:11" ht="11.25" customHeight="1">
      <c r="B970" s="8">
        <f>MAX($B$2:B969)+1</f>
        <v>743</v>
      </c>
      <c r="C970" s="1" t="s">
        <v>1222</v>
      </c>
      <c r="E970" s="23">
        <v>1819346.1700000002</v>
      </c>
      <c r="F970" s="23">
        <v>25608.227142857148</v>
      </c>
      <c r="H970" s="212"/>
      <c r="I970" s="212"/>
      <c r="K970" s="213"/>
    </row>
    <row r="971" spans="2:11" ht="11.25" customHeight="1">
      <c r="B971" s="8">
        <f>MAX($B$2:B970)+1</f>
        <v>744</v>
      </c>
      <c r="C971" s="1" t="s">
        <v>1795</v>
      </c>
      <c r="E971" s="23">
        <v>1634998.6099999999</v>
      </c>
      <c r="F971" s="23">
        <v>27543.102857142858</v>
      </c>
      <c r="H971" s="212"/>
      <c r="I971" s="212"/>
      <c r="K971" s="213"/>
    </row>
    <row r="972" spans="2:11" ht="11.25" customHeight="1">
      <c r="B972" s="8">
        <f>MAX($B$2:B971)+1</f>
        <v>745</v>
      </c>
      <c r="C972" s="1" t="s">
        <v>1796</v>
      </c>
      <c r="E972" s="23">
        <v>28591</v>
      </c>
      <c r="F972" s="23">
        <v>574.2900000000001</v>
      </c>
      <c r="H972" s="212"/>
      <c r="I972" s="212"/>
      <c r="K972" s="213"/>
    </row>
    <row r="973" spans="2:11" ht="11.25" customHeight="1">
      <c r="B973" s="8">
        <f>MAX($B$2:B972)+1</f>
        <v>746</v>
      </c>
      <c r="C973" s="1" t="s">
        <v>1797</v>
      </c>
      <c r="E973" s="23">
        <v>84531</v>
      </c>
      <c r="F973" s="23">
        <v>3067.248571428572</v>
      </c>
      <c r="H973" s="212"/>
      <c r="I973" s="212"/>
      <c r="K973" s="213"/>
    </row>
    <row r="974" spans="2:11" ht="11.25" customHeight="1">
      <c r="B974" s="8">
        <f>MAX($B$2:B973)+1</f>
        <v>747</v>
      </c>
      <c r="C974" s="1" t="s">
        <v>1223</v>
      </c>
      <c r="D974" s="1" t="s">
        <v>2053</v>
      </c>
      <c r="E974" s="23">
        <v>28175</v>
      </c>
      <c r="F974" s="23">
        <v>1639.9585714285718</v>
      </c>
      <c r="H974" s="212"/>
      <c r="I974" s="212"/>
      <c r="K974" s="213"/>
    </row>
    <row r="975" spans="2:11" ht="11.25" customHeight="1">
      <c r="B975" s="8">
        <f>MAX($B$2:B974)+1</f>
        <v>748</v>
      </c>
      <c r="C975" s="1" t="s">
        <v>1224</v>
      </c>
      <c r="E975" s="23">
        <v>3067081.0999999996</v>
      </c>
      <c r="F975" s="23">
        <v>63324.437142857154</v>
      </c>
      <c r="H975" s="212"/>
      <c r="I975" s="212"/>
      <c r="K975" s="213"/>
    </row>
    <row r="976" spans="2:11" ht="11.25" customHeight="1">
      <c r="B976" s="8">
        <f>MAX($B$2:B975)+1</f>
        <v>749</v>
      </c>
      <c r="C976" s="1" t="s">
        <v>1225</v>
      </c>
      <c r="D976" s="1" t="s">
        <v>2054</v>
      </c>
      <c r="E976" s="23">
        <v>7918</v>
      </c>
      <c r="F976" s="23">
        <v>89.69571428571429</v>
      </c>
      <c r="H976" s="212"/>
      <c r="I976" s="212"/>
      <c r="K976" s="213"/>
    </row>
    <row r="977" spans="2:11" ht="11.25" customHeight="1">
      <c r="B977" s="8">
        <f>MAX($B$2:B976)+1</f>
        <v>750</v>
      </c>
      <c r="C977" s="1" t="s">
        <v>1226</v>
      </c>
      <c r="D977" s="1" t="s">
        <v>2035</v>
      </c>
      <c r="E977" s="23">
        <v>29249</v>
      </c>
      <c r="F977" s="23">
        <v>0</v>
      </c>
      <c r="H977" s="212"/>
      <c r="I977" s="212"/>
      <c r="K977" s="213"/>
    </row>
    <row r="978" spans="2:11" ht="11.25" customHeight="1">
      <c r="B978" s="8">
        <f>MAX($B$2:B977)+1</f>
        <v>751</v>
      </c>
      <c r="C978" s="1" t="s">
        <v>1227</v>
      </c>
      <c r="E978" s="23">
        <v>6294326.07</v>
      </c>
      <c r="F978" s="23">
        <v>90625.65285714285</v>
      </c>
      <c r="H978" s="212"/>
      <c r="I978" s="212"/>
      <c r="K978" s="213"/>
    </row>
    <row r="979" spans="2:11" ht="11.25" customHeight="1">
      <c r="B979" s="8">
        <f>MAX($B$2:B978)+1</f>
        <v>752</v>
      </c>
      <c r="C979" s="1" t="s">
        <v>1228</v>
      </c>
      <c r="D979" s="1" t="s">
        <v>2038</v>
      </c>
      <c r="E979" s="23">
        <v>31287</v>
      </c>
      <c r="F979" s="23">
        <v>231.04</v>
      </c>
      <c r="H979" s="212"/>
      <c r="I979" s="212"/>
      <c r="K979" s="213"/>
    </row>
    <row r="980" spans="2:11" ht="11.25" customHeight="1">
      <c r="B980" s="8">
        <f>MAX($B$2:B979)+1</f>
        <v>753</v>
      </c>
      <c r="C980" s="1" t="s">
        <v>1229</v>
      </c>
      <c r="D980" s="1" t="s">
        <v>2053</v>
      </c>
      <c r="E980" s="23">
        <v>2593</v>
      </c>
      <c r="F980" s="23">
        <v>1015.8628571428571</v>
      </c>
      <c r="H980" s="212"/>
      <c r="I980" s="212"/>
      <c r="K980" s="213"/>
    </row>
    <row r="981" spans="2:11" ht="11.25" customHeight="1">
      <c r="B981" s="8">
        <f>MAX($B$2:B980)+1</f>
        <v>754</v>
      </c>
      <c r="C981" s="1" t="s">
        <v>258</v>
      </c>
      <c r="E981" s="23">
        <v>383749.26158660615</v>
      </c>
      <c r="F981" s="23">
        <v>17211.957063229594</v>
      </c>
      <c r="G981" s="18">
        <v>0.6116979241373024</v>
      </c>
      <c r="H981" s="212"/>
      <c r="I981" s="212"/>
      <c r="K981" s="213"/>
    </row>
    <row r="982" spans="2:11" ht="11.25" customHeight="1">
      <c r="B982" s="8">
        <f>MAX($B$2:B981)+1</f>
        <v>755</v>
      </c>
      <c r="C982" s="1" t="s">
        <v>1230</v>
      </c>
      <c r="D982" s="1" t="s">
        <v>2045</v>
      </c>
      <c r="E982" s="23">
        <v>87356.04000000001</v>
      </c>
      <c r="F982" s="23">
        <v>2386.634285714286</v>
      </c>
      <c r="H982" s="212"/>
      <c r="I982" s="212"/>
      <c r="K982" s="213"/>
    </row>
    <row r="983" spans="2:11" ht="11.25" customHeight="1">
      <c r="B983" s="8">
        <f>MAX($B$2:B982)+1</f>
        <v>756</v>
      </c>
      <c r="C983" s="1" t="s">
        <v>1231</v>
      </c>
      <c r="D983" s="1" t="s">
        <v>2055</v>
      </c>
      <c r="E983" s="23">
        <v>101017.88</v>
      </c>
      <c r="F983" s="23">
        <v>1782.3742857142859</v>
      </c>
      <c r="H983" s="212"/>
      <c r="I983" s="212"/>
      <c r="K983" s="213"/>
    </row>
    <row r="984" spans="2:11" ht="11.25" customHeight="1">
      <c r="B984" s="8">
        <f>MAX($B$2:B983)+1</f>
        <v>757</v>
      </c>
      <c r="C984" s="1" t="s">
        <v>2362</v>
      </c>
      <c r="E984" s="23">
        <v>6330977.28</v>
      </c>
      <c r="F984" s="23">
        <v>15568.784285714284</v>
      </c>
      <c r="H984" s="212"/>
      <c r="I984" s="212"/>
      <c r="K984" s="213"/>
    </row>
    <row r="985" spans="2:11" ht="11.25" customHeight="1">
      <c r="B985" s="8">
        <f>MAX($B$2:B984)+1</f>
        <v>758</v>
      </c>
      <c r="C985" s="1" t="s">
        <v>1232</v>
      </c>
      <c r="D985" s="1" t="s">
        <v>2033</v>
      </c>
      <c r="E985" s="23">
        <v>22896.1</v>
      </c>
      <c r="F985" s="23">
        <v>0</v>
      </c>
      <c r="H985" s="212"/>
      <c r="I985" s="212"/>
      <c r="K985" s="213"/>
    </row>
    <row r="986" spans="2:11" ht="11.25" customHeight="1">
      <c r="B986" s="8">
        <f>MAX($B$2:B985)+1</f>
        <v>759</v>
      </c>
      <c r="C986" s="1" t="s">
        <v>1233</v>
      </c>
      <c r="E986" s="23">
        <v>765877.22</v>
      </c>
      <c r="F986" s="23">
        <v>35317.15285714286</v>
      </c>
      <c r="H986" s="212"/>
      <c r="I986" s="212"/>
      <c r="K986" s="213"/>
    </row>
    <row r="987" spans="2:11" ht="11.25" customHeight="1">
      <c r="B987" s="8">
        <f>MAX($B$2:B986)+1</f>
        <v>760</v>
      </c>
      <c r="C987" s="1" t="s">
        <v>1546</v>
      </c>
      <c r="E987" s="23">
        <v>21193682.53</v>
      </c>
      <c r="F987" s="23">
        <v>77608.39</v>
      </c>
      <c r="H987" s="212"/>
      <c r="I987" s="212"/>
      <c r="K987" s="213"/>
    </row>
    <row r="988" spans="2:11" ht="11.25" customHeight="1">
      <c r="B988" s="8">
        <f>MAX($B$2:B987)+1</f>
        <v>761</v>
      </c>
      <c r="C988" s="1" t="s">
        <v>1234</v>
      </c>
      <c r="D988" s="1" t="s">
        <v>2056</v>
      </c>
      <c r="E988" s="23">
        <v>5778</v>
      </c>
      <c r="F988" s="23">
        <v>0</v>
      </c>
      <c r="H988" s="212"/>
      <c r="I988" s="212"/>
      <c r="K988" s="213"/>
    </row>
    <row r="989" spans="2:11" ht="11.25" customHeight="1">
      <c r="B989" s="8">
        <f>MAX($B$2:B988)+1</f>
        <v>762</v>
      </c>
      <c r="C989" s="1" t="s">
        <v>1235</v>
      </c>
      <c r="E989" s="23">
        <v>1680623.79</v>
      </c>
      <c r="F989" s="23">
        <v>29743.879999999997</v>
      </c>
      <c r="H989" s="212"/>
      <c r="I989" s="212"/>
      <c r="K989" s="213"/>
    </row>
    <row r="990" spans="2:11" ht="11.25" customHeight="1">
      <c r="B990" s="8">
        <f>MAX($B$2:B989)+1</f>
        <v>763</v>
      </c>
      <c r="C990" s="1" t="s">
        <v>1236</v>
      </c>
      <c r="D990" s="1" t="s">
        <v>2056</v>
      </c>
      <c r="E990" s="23">
        <v>176971.86</v>
      </c>
      <c r="F990" s="23">
        <v>8043.705714285715</v>
      </c>
      <c r="H990" s="212"/>
      <c r="I990" s="212"/>
      <c r="K990" s="213"/>
    </row>
    <row r="991" spans="2:11" ht="11.25" customHeight="1">
      <c r="B991" s="8">
        <f>MAX($B$2:B990)+1</f>
        <v>764</v>
      </c>
      <c r="C991" s="1" t="s">
        <v>1237</v>
      </c>
      <c r="D991" s="1" t="s">
        <v>2028</v>
      </c>
      <c r="E991" s="23">
        <v>15230.1</v>
      </c>
      <c r="F991" s="23">
        <v>1426.3614285714284</v>
      </c>
      <c r="H991" s="212"/>
      <c r="I991" s="212"/>
      <c r="K991" s="213"/>
    </row>
    <row r="992" spans="2:11" ht="11.25" customHeight="1">
      <c r="B992" s="8">
        <f>MAX($B$2:B991)+1</f>
        <v>765</v>
      </c>
      <c r="C992" s="1" t="s">
        <v>1238</v>
      </c>
      <c r="D992" s="1" t="s">
        <v>2057</v>
      </c>
      <c r="E992" s="23">
        <v>65342.92</v>
      </c>
      <c r="F992" s="23">
        <v>0</v>
      </c>
      <c r="H992" s="212"/>
      <c r="I992" s="212"/>
      <c r="K992" s="213"/>
    </row>
    <row r="993" spans="2:11" ht="11.25" customHeight="1">
      <c r="B993" s="8">
        <f>MAX($B$2:B992)+1</f>
        <v>766</v>
      </c>
      <c r="C993" s="1" t="s">
        <v>1239</v>
      </c>
      <c r="E993" s="23">
        <v>16941927.645999998</v>
      </c>
      <c r="F993" s="23">
        <v>310882.1828571429</v>
      </c>
      <c r="H993" s="212"/>
      <c r="I993" s="212"/>
      <c r="K993" s="213"/>
    </row>
    <row r="994" spans="2:11" ht="11.25" customHeight="1">
      <c r="B994" s="8">
        <f>MAX($B$2:B993)+1</f>
        <v>767</v>
      </c>
      <c r="C994" s="1" t="s">
        <v>1240</v>
      </c>
      <c r="D994" s="1" t="s">
        <v>2060</v>
      </c>
      <c r="E994" s="23">
        <v>17442</v>
      </c>
      <c r="F994" s="23">
        <v>296.5328571428572</v>
      </c>
      <c r="H994" s="212"/>
      <c r="I994" s="212"/>
      <c r="K994" s="213"/>
    </row>
    <row r="995" spans="2:11" ht="11.25" customHeight="1">
      <c r="B995" s="8">
        <f>MAX($B$2:B994)+1</f>
        <v>768</v>
      </c>
      <c r="C995" s="1" t="s">
        <v>1241</v>
      </c>
      <c r="E995" s="23">
        <v>17010332.309999995</v>
      </c>
      <c r="F995" s="23">
        <v>407565.76000000007</v>
      </c>
      <c r="H995" s="212"/>
      <c r="I995" s="212"/>
      <c r="K995" s="213"/>
    </row>
    <row r="996" spans="2:11" ht="11.25" customHeight="1">
      <c r="B996" s="8">
        <f>MAX($B$2:B995)+1</f>
        <v>769</v>
      </c>
      <c r="C996" s="1" t="s">
        <v>1242</v>
      </c>
      <c r="D996" s="1" t="s">
        <v>2030</v>
      </c>
      <c r="E996" s="23">
        <v>127756.22</v>
      </c>
      <c r="F996" s="23">
        <v>0</v>
      </c>
      <c r="H996" s="212"/>
      <c r="I996" s="212"/>
      <c r="K996" s="213"/>
    </row>
    <row r="997" spans="2:11" ht="11.25" customHeight="1">
      <c r="B997" s="8">
        <f>MAX($B$2:B996)+1</f>
        <v>770</v>
      </c>
      <c r="C997" s="1" t="s">
        <v>1243</v>
      </c>
      <c r="D997" s="1" t="s">
        <v>2061</v>
      </c>
      <c r="E997" s="23">
        <v>2410</v>
      </c>
      <c r="F997" s="23">
        <v>318.95571428571435</v>
      </c>
      <c r="H997" s="212"/>
      <c r="I997" s="212"/>
      <c r="K997" s="213"/>
    </row>
    <row r="998" spans="2:11" ht="11.25" customHeight="1">
      <c r="B998" s="8">
        <f>MAX($B$2:B997)+1</f>
        <v>771</v>
      </c>
      <c r="C998" s="1" t="s">
        <v>1244</v>
      </c>
      <c r="E998" s="23">
        <v>7916319.1120000025</v>
      </c>
      <c r="F998" s="23">
        <v>60839.05285714286</v>
      </c>
      <c r="H998" s="212"/>
      <c r="I998" s="212"/>
      <c r="K998" s="213"/>
    </row>
    <row r="999" spans="2:11" ht="11.25" customHeight="1">
      <c r="B999" s="8">
        <f>MAX($B$2:B998)+1</f>
        <v>772</v>
      </c>
      <c r="C999" s="1" t="s">
        <v>1245</v>
      </c>
      <c r="D999" s="1" t="s">
        <v>2050</v>
      </c>
      <c r="E999" s="23">
        <v>8426</v>
      </c>
      <c r="F999" s="23">
        <v>2110.264285714286</v>
      </c>
      <c r="H999" s="212"/>
      <c r="I999" s="212"/>
      <c r="K999" s="213"/>
    </row>
    <row r="1000" spans="2:11" ht="11.25" customHeight="1">
      <c r="B1000" s="8">
        <f>MAX($B$2:B999)+1</f>
        <v>773</v>
      </c>
      <c r="C1000" s="1" t="s">
        <v>1798</v>
      </c>
      <c r="D1000" s="1" t="s">
        <v>2062</v>
      </c>
      <c r="E1000" s="23">
        <v>152044.49</v>
      </c>
      <c r="F1000" s="23">
        <v>690.3599999999999</v>
      </c>
      <c r="H1000" s="212"/>
      <c r="I1000" s="212"/>
      <c r="K1000" s="213"/>
    </row>
    <row r="1001" spans="2:11" ht="11.25" customHeight="1">
      <c r="B1001" s="8">
        <f>MAX($B$2:B1000)+1</f>
        <v>774</v>
      </c>
      <c r="C1001" s="1" t="s">
        <v>1246</v>
      </c>
      <c r="D1001" s="1" t="s">
        <v>2037</v>
      </c>
      <c r="E1001" s="23">
        <v>34270.98</v>
      </c>
      <c r="F1001" s="23">
        <v>609.8028571428573</v>
      </c>
      <c r="H1001" s="212"/>
      <c r="I1001" s="212"/>
      <c r="K1001" s="213"/>
    </row>
    <row r="1002" spans="2:11" ht="11.25" customHeight="1">
      <c r="B1002" s="8">
        <f>MAX($B$2:B1001)+1</f>
        <v>775</v>
      </c>
      <c r="C1002" s="1" t="s">
        <v>1247</v>
      </c>
      <c r="D1002" s="1" t="s">
        <v>2025</v>
      </c>
      <c r="E1002" s="23">
        <v>26994</v>
      </c>
      <c r="F1002" s="23">
        <v>814.3071428571429</v>
      </c>
      <c r="H1002" s="212"/>
      <c r="I1002" s="212"/>
      <c r="K1002" s="213"/>
    </row>
    <row r="1003" spans="2:11" ht="11.25" customHeight="1">
      <c r="B1003" s="8">
        <f>MAX($B$2:B1002)+1</f>
        <v>776</v>
      </c>
      <c r="C1003" s="1" t="s">
        <v>626</v>
      </c>
      <c r="E1003" s="23">
        <v>27329641.31770954</v>
      </c>
      <c r="F1003" s="23">
        <v>572104.2697572022</v>
      </c>
      <c r="G1003" s="18">
        <v>0.7442490037128516</v>
      </c>
      <c r="H1003" s="212"/>
      <c r="I1003" s="212"/>
      <c r="K1003" s="213"/>
    </row>
    <row r="1004" spans="2:11" ht="11.25" customHeight="1">
      <c r="B1004" s="8">
        <f>MAX($B$2:B1003)+1</f>
        <v>777</v>
      </c>
      <c r="C1004" s="1" t="s">
        <v>1248</v>
      </c>
      <c r="D1004" s="1" t="s">
        <v>2063</v>
      </c>
      <c r="E1004" s="23">
        <v>36342</v>
      </c>
      <c r="F1004" s="23">
        <v>2798.4357142857143</v>
      </c>
      <c r="H1004" s="212"/>
      <c r="I1004" s="212"/>
      <c r="K1004" s="213"/>
    </row>
    <row r="1005" spans="2:11" ht="11.25" customHeight="1">
      <c r="B1005" s="8">
        <f>MAX($B$2:B1004)+1</f>
        <v>778</v>
      </c>
      <c r="C1005" s="1" t="s">
        <v>1249</v>
      </c>
      <c r="D1005" s="1" t="s">
        <v>2064</v>
      </c>
      <c r="E1005" s="23">
        <v>29453.4</v>
      </c>
      <c r="F1005" s="23">
        <v>752.3900000000001</v>
      </c>
      <c r="H1005" s="212"/>
      <c r="I1005" s="212"/>
      <c r="K1005" s="213"/>
    </row>
    <row r="1006" spans="2:11" ht="11.25" customHeight="1">
      <c r="B1006" s="8">
        <f>MAX($B$2:B1005)+1</f>
        <v>779</v>
      </c>
      <c r="C1006" s="1" t="s">
        <v>1250</v>
      </c>
      <c r="D1006" s="1" t="s">
        <v>2060</v>
      </c>
      <c r="E1006" s="23">
        <v>21851</v>
      </c>
      <c r="F1006" s="23">
        <v>0</v>
      </c>
      <c r="H1006" s="212"/>
      <c r="I1006" s="212"/>
      <c r="K1006" s="213"/>
    </row>
    <row r="1007" spans="2:11" ht="11.25" customHeight="1">
      <c r="B1007" s="8">
        <f>MAX($B$2:B1006)+1</f>
        <v>780</v>
      </c>
      <c r="C1007" s="1" t="s">
        <v>1251</v>
      </c>
      <c r="E1007" s="23">
        <v>532251.7000000001</v>
      </c>
      <c r="F1007" s="23">
        <v>17959.688571428567</v>
      </c>
      <c r="H1007" s="212"/>
      <c r="I1007" s="212"/>
      <c r="K1007" s="213"/>
    </row>
    <row r="1008" spans="2:11" ht="11.25" customHeight="1">
      <c r="B1008" s="8">
        <f>MAX($B$2:B1007)+1</f>
        <v>781</v>
      </c>
      <c r="C1008" s="1" t="s">
        <v>1799</v>
      </c>
      <c r="D1008" s="1" t="s">
        <v>2065</v>
      </c>
      <c r="E1008" s="23">
        <v>12340</v>
      </c>
      <c r="F1008" s="23">
        <v>1720.0114285714285</v>
      </c>
      <c r="H1008" s="212"/>
      <c r="I1008" s="212"/>
      <c r="K1008" s="213"/>
    </row>
    <row r="1009" spans="2:11" ht="11.25" customHeight="1">
      <c r="B1009" s="8">
        <f>MAX($B$2:B1008)+1</f>
        <v>782</v>
      </c>
      <c r="C1009" s="1" t="s">
        <v>1252</v>
      </c>
      <c r="E1009" s="23">
        <v>4153324.8100000005</v>
      </c>
      <c r="F1009" s="23">
        <v>126878.61285714284</v>
      </c>
      <c r="H1009" s="212"/>
      <c r="I1009" s="212"/>
      <c r="K1009" s="213"/>
    </row>
    <row r="1010" spans="2:11" ht="11.25" customHeight="1">
      <c r="B1010" s="8">
        <f>MAX($B$2:B1009)+1</f>
        <v>783</v>
      </c>
      <c r="C1010" s="1" t="s">
        <v>1253</v>
      </c>
      <c r="D1010" s="1" t="s">
        <v>2066</v>
      </c>
      <c r="E1010" s="23">
        <v>28441.04</v>
      </c>
      <c r="F1010" s="23">
        <v>1914.2</v>
      </c>
      <c r="H1010" s="212"/>
      <c r="I1010" s="212"/>
      <c r="K1010" s="213"/>
    </row>
    <row r="1011" spans="2:11" ht="11.25" customHeight="1">
      <c r="B1011" s="8">
        <f>MAX($B$2:B1010)+1</f>
        <v>784</v>
      </c>
      <c r="C1011" s="1" t="s">
        <v>1952</v>
      </c>
      <c r="D1011" s="1" t="s">
        <v>2044</v>
      </c>
      <c r="E1011" s="23">
        <v>5411</v>
      </c>
      <c r="F1011" s="23">
        <v>613.6828571428571</v>
      </c>
      <c r="H1011" s="212"/>
      <c r="I1011" s="212"/>
      <c r="K1011" s="213"/>
    </row>
    <row r="1012" spans="2:11" ht="11.25" customHeight="1">
      <c r="B1012" s="8">
        <f>MAX($B$2:B1011)+1</f>
        <v>785</v>
      </c>
      <c r="C1012" s="1" t="s">
        <v>1547</v>
      </c>
      <c r="D1012" s="1" t="s">
        <v>2067</v>
      </c>
      <c r="E1012" s="23">
        <v>10370.87</v>
      </c>
      <c r="F1012" s="23">
        <v>2252.432857142857</v>
      </c>
      <c r="H1012" s="212"/>
      <c r="I1012" s="212"/>
      <c r="K1012" s="213"/>
    </row>
    <row r="1013" spans="2:11" ht="11.25" customHeight="1">
      <c r="B1013" s="8">
        <f>MAX($B$2:B1012)+1</f>
        <v>786</v>
      </c>
      <c r="C1013" s="1" t="s">
        <v>2237</v>
      </c>
      <c r="E1013" s="23">
        <v>72108.07999999999</v>
      </c>
      <c r="F1013" s="23">
        <v>204.95999999999998</v>
      </c>
      <c r="H1013" s="212"/>
      <c r="I1013" s="212"/>
      <c r="K1013" s="213"/>
    </row>
    <row r="1014" spans="2:11" ht="11.25" customHeight="1">
      <c r="B1014" s="8">
        <f>MAX($B$2:B1013)+1</f>
        <v>787</v>
      </c>
      <c r="C1014" s="1" t="s">
        <v>1254</v>
      </c>
      <c r="D1014" s="1" t="s">
        <v>2025</v>
      </c>
      <c r="E1014" s="23">
        <v>37103</v>
      </c>
      <c r="F1014" s="23">
        <v>223.71714285714285</v>
      </c>
      <c r="H1014" s="212"/>
      <c r="I1014" s="212"/>
      <c r="K1014" s="213"/>
    </row>
    <row r="1015" spans="2:11" ht="11.25" customHeight="1">
      <c r="B1015" s="8">
        <f>MAX($B$2:B1014)+1</f>
        <v>788</v>
      </c>
      <c r="C1015" s="1" t="s">
        <v>1548</v>
      </c>
      <c r="D1015" s="1" t="s">
        <v>2068</v>
      </c>
      <c r="E1015" s="23">
        <v>10272.55</v>
      </c>
      <c r="F1015" s="23">
        <v>1478.251428571429</v>
      </c>
      <c r="H1015" s="212"/>
      <c r="I1015" s="212"/>
      <c r="K1015" s="213"/>
    </row>
    <row r="1016" spans="2:11" ht="11.25" customHeight="1">
      <c r="B1016" s="8">
        <f>MAX($B$2:B1015)+1</f>
        <v>789</v>
      </c>
      <c r="C1016" s="1" t="s">
        <v>1255</v>
      </c>
      <c r="D1016" s="1" t="s">
        <v>2037</v>
      </c>
      <c r="E1016" s="23">
        <v>41821.13</v>
      </c>
      <c r="F1016" s="23">
        <v>1965.7785714285715</v>
      </c>
      <c r="H1016" s="212"/>
      <c r="I1016" s="212"/>
      <c r="K1016" s="213"/>
    </row>
    <row r="1017" spans="2:11" ht="11.25" customHeight="1">
      <c r="B1017" s="8">
        <f>MAX($B$2:B1016)+1</f>
        <v>790</v>
      </c>
      <c r="C1017" s="1" t="s">
        <v>1256</v>
      </c>
      <c r="D1017" s="1" t="s">
        <v>2069</v>
      </c>
      <c r="E1017" s="23">
        <v>15858</v>
      </c>
      <c r="F1017" s="23">
        <v>0</v>
      </c>
      <c r="H1017" s="212"/>
      <c r="I1017" s="212"/>
      <c r="K1017" s="213"/>
    </row>
    <row r="1018" spans="2:11" ht="11.25" customHeight="1">
      <c r="B1018" s="8">
        <f>MAX($B$2:B1017)+1</f>
        <v>791</v>
      </c>
      <c r="C1018" s="1" t="s">
        <v>1257</v>
      </c>
      <c r="D1018" s="1" t="s">
        <v>2070</v>
      </c>
      <c r="E1018" s="23">
        <v>18227.84</v>
      </c>
      <c r="F1018" s="23">
        <v>388.4814285714286</v>
      </c>
      <c r="H1018" s="212"/>
      <c r="I1018" s="212"/>
      <c r="K1018" s="213"/>
    </row>
    <row r="1019" spans="2:11" ht="11.25" customHeight="1">
      <c r="B1019" s="8">
        <f>MAX($B$2:B1018)+1</f>
        <v>792</v>
      </c>
      <c r="C1019" s="1" t="s">
        <v>1258</v>
      </c>
      <c r="D1019" s="1" t="s">
        <v>2042</v>
      </c>
      <c r="E1019" s="23">
        <v>68221.19</v>
      </c>
      <c r="F1019" s="23">
        <v>733.6757142857142</v>
      </c>
      <c r="H1019" s="212"/>
      <c r="I1019" s="212"/>
      <c r="K1019" s="213"/>
    </row>
    <row r="1020" spans="2:11" ht="11.25" customHeight="1">
      <c r="B1020" s="8">
        <f>MAX($B$2:B1019)+1</f>
        <v>793</v>
      </c>
      <c r="C1020" s="1" t="s">
        <v>1259</v>
      </c>
      <c r="E1020" s="23">
        <v>3481433.2220000005</v>
      </c>
      <c r="F1020" s="23">
        <v>121313.9242857143</v>
      </c>
      <c r="H1020" s="212"/>
      <c r="I1020" s="212"/>
      <c r="K1020" s="213"/>
    </row>
    <row r="1021" spans="2:11" ht="11.25" customHeight="1">
      <c r="B1021" s="8">
        <f>MAX($B$2:B1020)+1</f>
        <v>794</v>
      </c>
      <c r="C1021" s="1" t="s">
        <v>1260</v>
      </c>
      <c r="E1021" s="23">
        <v>14837779.299999997</v>
      </c>
      <c r="F1021" s="23">
        <v>30349.828571428574</v>
      </c>
      <c r="H1021" s="212"/>
      <c r="I1021" s="212"/>
      <c r="K1021" s="213"/>
    </row>
    <row r="1022" spans="2:11" ht="11.25" customHeight="1">
      <c r="B1022" s="8">
        <f>MAX($B$2:B1021)+1</f>
        <v>795</v>
      </c>
      <c r="C1022" s="1" t="s">
        <v>1261</v>
      </c>
      <c r="E1022" s="23">
        <v>25941925.158</v>
      </c>
      <c r="F1022" s="23">
        <v>292476.48285714287</v>
      </c>
      <c r="H1022" s="212"/>
      <c r="I1022" s="212"/>
      <c r="K1022" s="213"/>
    </row>
    <row r="1023" spans="2:11" ht="11.25" customHeight="1">
      <c r="B1023" s="8">
        <f>MAX($B$2:B1022)+1</f>
        <v>796</v>
      </c>
      <c r="C1023" s="1" t="s">
        <v>1262</v>
      </c>
      <c r="E1023" s="23">
        <v>4151056.1600000006</v>
      </c>
      <c r="F1023" s="23">
        <v>64270.78857142856</v>
      </c>
      <c r="H1023" s="212"/>
      <c r="I1023" s="212"/>
      <c r="K1023" s="213"/>
    </row>
    <row r="1024" spans="2:11" ht="11.25" customHeight="1">
      <c r="B1024" s="8">
        <f>MAX($B$2:B1023)+1</f>
        <v>797</v>
      </c>
      <c r="C1024" s="1" t="s">
        <v>1800</v>
      </c>
      <c r="D1024" s="1" t="s">
        <v>2071</v>
      </c>
      <c r="E1024" s="23">
        <v>47137.65</v>
      </c>
      <c r="F1024" s="23">
        <v>4444.947142857142</v>
      </c>
      <c r="H1024" s="212"/>
      <c r="I1024" s="212"/>
      <c r="K1024" s="213"/>
    </row>
    <row r="1025" spans="2:11" ht="11.25" customHeight="1">
      <c r="B1025" s="8">
        <f>MAX($B$2:B1024)+1</f>
        <v>798</v>
      </c>
      <c r="C1025" s="1" t="s">
        <v>1263</v>
      </c>
      <c r="D1025" s="1" t="s">
        <v>2027</v>
      </c>
      <c r="E1025" s="23">
        <v>41086</v>
      </c>
      <c r="F1025" s="23">
        <v>586.1628571428572</v>
      </c>
      <c r="H1025" s="212"/>
      <c r="I1025" s="212"/>
      <c r="K1025" s="213"/>
    </row>
    <row r="1026" spans="2:11" ht="11.25" customHeight="1">
      <c r="B1026" s="8">
        <f>MAX($B$2:B1025)+1</f>
        <v>799</v>
      </c>
      <c r="C1026" s="1" t="s">
        <v>1801</v>
      </c>
      <c r="D1026" s="1" t="s">
        <v>2072</v>
      </c>
      <c r="E1026" s="23">
        <v>72793.3</v>
      </c>
      <c r="F1026" s="23">
        <v>16507.801428571427</v>
      </c>
      <c r="H1026" s="212"/>
      <c r="I1026" s="212"/>
      <c r="K1026" s="213"/>
    </row>
    <row r="1027" spans="2:11" ht="11.25" customHeight="1">
      <c r="B1027" s="8">
        <f>MAX($B$2:B1026)+1</f>
        <v>800</v>
      </c>
      <c r="C1027" s="1" t="s">
        <v>1265</v>
      </c>
      <c r="D1027" s="1" t="s">
        <v>2073</v>
      </c>
      <c r="E1027" s="23">
        <v>746800.57</v>
      </c>
      <c r="F1027" s="23">
        <v>7148.424285714286</v>
      </c>
      <c r="H1027" s="212"/>
      <c r="I1027" s="212"/>
      <c r="K1027" s="213"/>
    </row>
    <row r="1028" spans="2:11" ht="11.25" customHeight="1">
      <c r="B1028" s="8">
        <f>MAX($B$2:B1027)+1</f>
        <v>801</v>
      </c>
      <c r="C1028" s="1" t="s">
        <v>1266</v>
      </c>
      <c r="D1028" s="1" t="s">
        <v>2074</v>
      </c>
      <c r="E1028" s="23">
        <v>14452</v>
      </c>
      <c r="F1028" s="23">
        <v>150.01000000000002</v>
      </c>
      <c r="H1028" s="212"/>
      <c r="I1028" s="212"/>
      <c r="K1028" s="213"/>
    </row>
    <row r="1029" spans="2:11" ht="11.25" customHeight="1">
      <c r="B1029" s="8">
        <f>MAX($B$2:B1028)+1</f>
        <v>802</v>
      </c>
      <c r="C1029" s="1" t="s">
        <v>1267</v>
      </c>
      <c r="E1029" s="23">
        <v>1453124.15</v>
      </c>
      <c r="F1029" s="23">
        <v>64801.172857142854</v>
      </c>
      <c r="H1029" s="212"/>
      <c r="I1029" s="212"/>
      <c r="K1029" s="213"/>
    </row>
    <row r="1030" spans="2:11" ht="11.25" customHeight="1">
      <c r="B1030" s="8">
        <f>MAX($B$2:B1029)+1</f>
        <v>803</v>
      </c>
      <c r="C1030" s="1" t="s">
        <v>1802</v>
      </c>
      <c r="D1030" s="1" t="s">
        <v>2025</v>
      </c>
      <c r="E1030" s="23">
        <v>54681</v>
      </c>
      <c r="F1030" s="23">
        <v>519.1885714285714</v>
      </c>
      <c r="H1030" s="212"/>
      <c r="I1030" s="212"/>
      <c r="K1030" s="213"/>
    </row>
    <row r="1031" spans="2:11" ht="11.25" customHeight="1">
      <c r="B1031" s="8">
        <f>MAX($B$2:B1030)+1</f>
        <v>804</v>
      </c>
      <c r="C1031" s="1" t="s">
        <v>1268</v>
      </c>
      <c r="E1031" s="23">
        <v>38476326.842999995</v>
      </c>
      <c r="F1031" s="23">
        <v>989474.4771428572</v>
      </c>
      <c r="H1031" s="212"/>
      <c r="I1031" s="212"/>
      <c r="K1031" s="213"/>
    </row>
    <row r="1032" spans="2:11" ht="11.25" customHeight="1">
      <c r="B1032" s="8">
        <f>MAX($B$2:B1031)+1</f>
        <v>805</v>
      </c>
      <c r="C1032" s="1" t="s">
        <v>1803</v>
      </c>
      <c r="D1032" s="1" t="s">
        <v>2075</v>
      </c>
      <c r="E1032" s="23">
        <v>14830.48</v>
      </c>
      <c r="F1032" s="23">
        <v>281.94428571428574</v>
      </c>
      <c r="H1032" s="212"/>
      <c r="I1032" s="212"/>
      <c r="K1032" s="213"/>
    </row>
    <row r="1033" spans="2:11" ht="11.25" customHeight="1">
      <c r="B1033" s="8">
        <f>MAX($B$2:B1032)+1</f>
        <v>806</v>
      </c>
      <c r="C1033" s="1" t="s">
        <v>1269</v>
      </c>
      <c r="D1033" s="1" t="s">
        <v>2076</v>
      </c>
      <c r="E1033" s="23">
        <v>72665</v>
      </c>
      <c r="F1033" s="23">
        <v>2370.5014285714287</v>
      </c>
      <c r="H1033" s="212"/>
      <c r="I1033" s="212"/>
      <c r="K1033" s="213"/>
    </row>
    <row r="1034" spans="2:11" ht="11.25" customHeight="1">
      <c r="B1034" s="8">
        <f>MAX($B$2:B1033)+1</f>
        <v>807</v>
      </c>
      <c r="C1034" s="1" t="s">
        <v>1804</v>
      </c>
      <c r="D1034" s="1" t="s">
        <v>2026</v>
      </c>
      <c r="E1034" s="23">
        <v>368188.04</v>
      </c>
      <c r="F1034" s="23">
        <v>1250.7728571428572</v>
      </c>
      <c r="H1034" s="212"/>
      <c r="I1034" s="212"/>
      <c r="K1034" s="213"/>
    </row>
    <row r="1035" spans="2:11" ht="11.25" customHeight="1">
      <c r="B1035" s="8">
        <f>MAX($B$2:B1034)+1</f>
        <v>808</v>
      </c>
      <c r="C1035" s="1" t="s">
        <v>1805</v>
      </c>
      <c r="E1035" s="23">
        <v>3142447.82</v>
      </c>
      <c r="F1035" s="23">
        <v>37427.857142857145</v>
      </c>
      <c r="H1035" s="212"/>
      <c r="I1035" s="212"/>
      <c r="K1035" s="213"/>
    </row>
    <row r="1036" spans="2:11" ht="11.25" customHeight="1">
      <c r="B1036" s="8">
        <f>MAX($B$2:B1035)+1</f>
        <v>809</v>
      </c>
      <c r="C1036" s="1" t="s">
        <v>1270</v>
      </c>
      <c r="D1036" s="1" t="s">
        <v>2039</v>
      </c>
      <c r="E1036" s="23">
        <v>4532740.88</v>
      </c>
      <c r="F1036" s="23">
        <v>22764.057142857142</v>
      </c>
      <c r="H1036" s="212"/>
      <c r="I1036" s="212"/>
      <c r="K1036" s="213"/>
    </row>
    <row r="1037" spans="2:11" ht="11.25" customHeight="1">
      <c r="B1037" s="8">
        <f>MAX($B$2:B1036)+1</f>
        <v>810</v>
      </c>
      <c r="C1037" s="1" t="s">
        <v>1271</v>
      </c>
      <c r="D1037" s="1" t="s">
        <v>2025</v>
      </c>
      <c r="E1037" s="23">
        <v>56389.94</v>
      </c>
      <c r="F1037" s="23">
        <v>549.4657142857143</v>
      </c>
      <c r="H1037" s="212"/>
      <c r="I1037" s="212"/>
      <c r="K1037" s="213"/>
    </row>
    <row r="1038" spans="2:11" ht="11.25" customHeight="1">
      <c r="B1038" s="8">
        <f>MAX($B$2:B1037)+1</f>
        <v>811</v>
      </c>
      <c r="C1038" s="1" t="s">
        <v>1806</v>
      </c>
      <c r="D1038" s="1" t="s">
        <v>2077</v>
      </c>
      <c r="E1038" s="23">
        <v>1579537.31</v>
      </c>
      <c r="F1038" s="23">
        <v>30556.6</v>
      </c>
      <c r="H1038" s="212"/>
      <c r="I1038" s="212"/>
      <c r="K1038" s="213"/>
    </row>
    <row r="1039" spans="2:11" ht="11.25" customHeight="1">
      <c r="B1039" s="8">
        <f>MAX($B$2:B1038)+1</f>
        <v>812</v>
      </c>
      <c r="C1039" s="1" t="s">
        <v>1272</v>
      </c>
      <c r="D1039" s="1" t="s">
        <v>2062</v>
      </c>
      <c r="E1039" s="23">
        <v>31203.690000000002</v>
      </c>
      <c r="F1039" s="23">
        <v>860.7471428571429</v>
      </c>
      <c r="H1039" s="212"/>
      <c r="I1039" s="212"/>
      <c r="K1039" s="213"/>
    </row>
    <row r="1040" spans="2:11" ht="11.25" customHeight="1">
      <c r="B1040" s="8">
        <f>MAX($B$2:B1039)+1</f>
        <v>813</v>
      </c>
      <c r="C1040" s="1" t="s">
        <v>1273</v>
      </c>
      <c r="D1040" s="1" t="s">
        <v>2078</v>
      </c>
      <c r="E1040" s="23">
        <v>10717</v>
      </c>
      <c r="F1040" s="23">
        <v>671.8685714285714</v>
      </c>
      <c r="H1040" s="212"/>
      <c r="I1040" s="212"/>
      <c r="K1040" s="213"/>
    </row>
    <row r="1041" spans="2:11" ht="11.25" customHeight="1">
      <c r="B1041" s="8">
        <f>MAX($B$2:B1040)+1</f>
        <v>814</v>
      </c>
      <c r="C1041" s="1" t="s">
        <v>1274</v>
      </c>
      <c r="E1041" s="23">
        <v>1919062.84</v>
      </c>
      <c r="F1041" s="23">
        <v>28919.34428571429</v>
      </c>
      <c r="H1041" s="212"/>
      <c r="I1041" s="212"/>
      <c r="K1041" s="213"/>
    </row>
    <row r="1042" spans="2:11" ht="11.25" customHeight="1">
      <c r="B1042" s="8">
        <f>MAX($B$2:B1041)+1</f>
        <v>815</v>
      </c>
      <c r="C1042" s="1" t="s">
        <v>1275</v>
      </c>
      <c r="E1042" s="23">
        <v>40232420.46800001</v>
      </c>
      <c r="F1042" s="23">
        <v>856283.6557142857</v>
      </c>
      <c r="H1042" s="212"/>
      <c r="I1042" s="212"/>
      <c r="K1042" s="213"/>
    </row>
    <row r="1043" spans="2:11" ht="11.25" customHeight="1">
      <c r="B1043" s="8">
        <f>MAX($B$2:B1042)+1</f>
        <v>816</v>
      </c>
      <c r="C1043" s="1" t="s">
        <v>1276</v>
      </c>
      <c r="D1043" s="1" t="s">
        <v>2074</v>
      </c>
      <c r="E1043" s="23">
        <v>39058.68</v>
      </c>
      <c r="F1043" s="23">
        <v>1300.7471428571428</v>
      </c>
      <c r="H1043" s="212"/>
      <c r="I1043" s="212"/>
      <c r="K1043" s="213"/>
    </row>
    <row r="1044" spans="2:11" ht="11.25" customHeight="1">
      <c r="B1044" s="8">
        <f>MAX($B$2:B1043)+1</f>
        <v>817</v>
      </c>
      <c r="C1044" s="1" t="s">
        <v>259</v>
      </c>
      <c r="E1044" s="23">
        <v>73631.89700000004</v>
      </c>
      <c r="F1044" s="23">
        <v>1314.2092838068131</v>
      </c>
      <c r="G1044" s="18">
        <v>0.13504967455022454</v>
      </c>
      <c r="H1044" s="212"/>
      <c r="I1044" s="212"/>
      <c r="K1044" s="213"/>
    </row>
    <row r="1045" spans="2:11" ht="11.25" customHeight="1">
      <c r="B1045" s="8">
        <f>MAX($B$2:B1044)+1</f>
        <v>818</v>
      </c>
      <c r="C1045" s="1" t="s">
        <v>1630</v>
      </c>
      <c r="D1045" s="1" t="s">
        <v>2066</v>
      </c>
      <c r="E1045" s="23">
        <v>17107.92</v>
      </c>
      <c r="F1045" s="23">
        <v>578.5728571428571</v>
      </c>
      <c r="H1045" s="212"/>
      <c r="I1045" s="212"/>
      <c r="K1045" s="213"/>
    </row>
    <row r="1046" spans="2:11" ht="11.25" customHeight="1">
      <c r="B1046" s="8">
        <f>MAX($B$2:B1045)+1</f>
        <v>819</v>
      </c>
      <c r="C1046" s="1" t="s">
        <v>1807</v>
      </c>
      <c r="D1046" s="1" t="s">
        <v>2079</v>
      </c>
      <c r="E1046" s="23">
        <v>103535.5</v>
      </c>
      <c r="F1046" s="23">
        <v>1441.832857142857</v>
      </c>
      <c r="H1046" s="212"/>
      <c r="I1046" s="212"/>
      <c r="K1046" s="213"/>
    </row>
    <row r="1047" spans="2:11" ht="11.25" customHeight="1">
      <c r="B1047" s="8">
        <f>MAX($B$2:B1046)+1</f>
        <v>820</v>
      </c>
      <c r="C1047" s="1" t="s">
        <v>1808</v>
      </c>
      <c r="D1047" s="1" t="s">
        <v>2069</v>
      </c>
      <c r="E1047" s="23">
        <v>42516</v>
      </c>
      <c r="F1047" s="23">
        <v>798.9871428571429</v>
      </c>
      <c r="H1047" s="212"/>
      <c r="I1047" s="212"/>
      <c r="K1047" s="213"/>
    </row>
    <row r="1048" spans="2:11" ht="11.25" customHeight="1">
      <c r="B1048" s="8">
        <f>MAX($B$2:B1047)+1</f>
        <v>821</v>
      </c>
      <c r="C1048" s="1" t="s">
        <v>1809</v>
      </c>
      <c r="E1048" s="23">
        <v>12541466.96</v>
      </c>
      <c r="F1048" s="23">
        <v>57969.87714285714</v>
      </c>
      <c r="H1048" s="212"/>
      <c r="I1048" s="212"/>
      <c r="K1048" s="213"/>
    </row>
    <row r="1049" spans="2:11" ht="11.25" customHeight="1">
      <c r="B1049" s="8">
        <f>MAX($B$2:B1048)+1</f>
        <v>822</v>
      </c>
      <c r="C1049" s="1" t="s">
        <v>1549</v>
      </c>
      <c r="D1049" s="1" t="s">
        <v>2080</v>
      </c>
      <c r="E1049" s="23">
        <v>43494</v>
      </c>
      <c r="F1049" s="23">
        <v>1360.652857142857</v>
      </c>
      <c r="H1049" s="212"/>
      <c r="I1049" s="212"/>
      <c r="K1049" s="213"/>
    </row>
    <row r="1050" spans="2:11" ht="11.25" customHeight="1">
      <c r="B1050" s="8">
        <f>MAX($B$2:B1049)+1</f>
        <v>823</v>
      </c>
      <c r="C1050" s="1" t="s">
        <v>1277</v>
      </c>
      <c r="D1050" s="1" t="s">
        <v>2081</v>
      </c>
      <c r="E1050" s="23">
        <v>461637.03300000005</v>
      </c>
      <c r="F1050" s="23">
        <v>11208.615714285714</v>
      </c>
      <c r="H1050" s="212"/>
      <c r="I1050" s="212"/>
      <c r="K1050" s="213"/>
    </row>
    <row r="1051" spans="2:11" ht="11.25" customHeight="1">
      <c r="B1051" s="8">
        <f>MAX($B$2:B1050)+1</f>
        <v>824</v>
      </c>
      <c r="C1051" s="1" t="s">
        <v>1278</v>
      </c>
      <c r="D1051" s="1" t="s">
        <v>2065</v>
      </c>
      <c r="E1051" s="23">
        <v>60981</v>
      </c>
      <c r="F1051" s="23">
        <v>1124.8757142857144</v>
      </c>
      <c r="H1051" s="212"/>
      <c r="I1051" s="212"/>
      <c r="K1051" s="213"/>
    </row>
    <row r="1052" spans="2:11" ht="11.25" customHeight="1">
      <c r="B1052" s="8">
        <f>MAX($B$2:B1051)+1</f>
        <v>825</v>
      </c>
      <c r="C1052" s="1" t="s">
        <v>1279</v>
      </c>
      <c r="D1052" s="1" t="s">
        <v>2036</v>
      </c>
      <c r="E1052" s="23">
        <v>34597.04</v>
      </c>
      <c r="F1052" s="23">
        <v>496.2057142857143</v>
      </c>
      <c r="H1052" s="212"/>
      <c r="I1052" s="212"/>
      <c r="K1052" s="213"/>
    </row>
    <row r="1053" spans="2:11" ht="11.25" customHeight="1">
      <c r="B1053" s="8">
        <f>MAX($B$2:B1052)+1</f>
        <v>826</v>
      </c>
      <c r="C1053" s="1" t="s">
        <v>1280</v>
      </c>
      <c r="D1053" s="1" t="s">
        <v>2035</v>
      </c>
      <c r="E1053" s="23">
        <v>30156</v>
      </c>
      <c r="F1053" s="23">
        <v>1075.3457142857144</v>
      </c>
      <c r="H1053" s="212"/>
      <c r="I1053" s="212"/>
      <c r="K1053" s="213"/>
    </row>
    <row r="1054" spans="2:11" ht="11.25" customHeight="1">
      <c r="B1054" s="8">
        <f>MAX($B$2:B1053)+1</f>
        <v>827</v>
      </c>
      <c r="C1054" s="1" t="s">
        <v>1810</v>
      </c>
      <c r="D1054" s="1" t="s">
        <v>2082</v>
      </c>
      <c r="E1054" s="23">
        <v>85301.51000000001</v>
      </c>
      <c r="F1054" s="23">
        <v>339.4114285714286</v>
      </c>
      <c r="H1054" s="212"/>
      <c r="I1054" s="212"/>
      <c r="K1054" s="213"/>
    </row>
    <row r="1055" spans="2:11" ht="11.25" customHeight="1">
      <c r="B1055" s="8">
        <f>MAX($B$2:B1054)+1</f>
        <v>828</v>
      </c>
      <c r="C1055" s="1" t="s">
        <v>1281</v>
      </c>
      <c r="D1055" s="1" t="s">
        <v>2038</v>
      </c>
      <c r="E1055" s="23">
        <v>17335</v>
      </c>
      <c r="F1055" s="23">
        <v>274.88428571428574</v>
      </c>
      <c r="H1055" s="212"/>
      <c r="I1055" s="212"/>
      <c r="K1055" s="213"/>
    </row>
    <row r="1056" spans="2:11" ht="11.25" customHeight="1">
      <c r="B1056" s="8">
        <f>MAX($B$2:B1055)+1</f>
        <v>829</v>
      </c>
      <c r="C1056" s="1" t="s">
        <v>1282</v>
      </c>
      <c r="D1056" s="1" t="s">
        <v>2035</v>
      </c>
      <c r="E1056" s="23">
        <v>28985</v>
      </c>
      <c r="F1056" s="23">
        <v>852.9</v>
      </c>
      <c r="H1056" s="212"/>
      <c r="I1056" s="212"/>
      <c r="K1056" s="213"/>
    </row>
    <row r="1057" spans="2:11" ht="11.25" customHeight="1">
      <c r="B1057" s="8">
        <f>MAX($B$2:B1056)+1</f>
        <v>830</v>
      </c>
      <c r="C1057" s="1" t="s">
        <v>1283</v>
      </c>
      <c r="D1057" s="1" t="s">
        <v>2050</v>
      </c>
      <c r="E1057" s="23">
        <v>110343</v>
      </c>
      <c r="F1057" s="23">
        <v>452.08857142857136</v>
      </c>
      <c r="H1057" s="212"/>
      <c r="I1057" s="212"/>
      <c r="K1057" s="213"/>
    </row>
    <row r="1058" spans="2:11" ht="11.25" customHeight="1">
      <c r="B1058" s="8">
        <f>MAX($B$2:B1057)+1</f>
        <v>831</v>
      </c>
      <c r="C1058" s="1" t="s">
        <v>1284</v>
      </c>
      <c r="D1058" s="1" t="s">
        <v>2083</v>
      </c>
      <c r="E1058" s="23">
        <v>54873.85</v>
      </c>
      <c r="F1058" s="23">
        <v>291.13714285714286</v>
      </c>
      <c r="H1058" s="212"/>
      <c r="I1058" s="212"/>
      <c r="K1058" s="213"/>
    </row>
    <row r="1059" spans="2:11" ht="11.25" customHeight="1">
      <c r="B1059" s="8">
        <f>MAX($B$2:B1058)+1</f>
        <v>832</v>
      </c>
      <c r="C1059" s="1" t="s">
        <v>1811</v>
      </c>
      <c r="D1059" s="1" t="s">
        <v>2084</v>
      </c>
      <c r="E1059" s="23">
        <v>214086.769</v>
      </c>
      <c r="F1059" s="23">
        <v>8748.298571428571</v>
      </c>
      <c r="H1059" s="212"/>
      <c r="I1059" s="212"/>
      <c r="K1059" s="213"/>
    </row>
    <row r="1060" spans="2:11" ht="11.25" customHeight="1">
      <c r="B1060" s="8">
        <f>MAX($B$2:B1059)+1</f>
        <v>833</v>
      </c>
      <c r="C1060" s="1" t="s">
        <v>1285</v>
      </c>
      <c r="D1060" s="1" t="s">
        <v>2035</v>
      </c>
      <c r="E1060" s="23">
        <v>22748</v>
      </c>
      <c r="F1060" s="23">
        <v>253.66428571428574</v>
      </c>
      <c r="H1060" s="212"/>
      <c r="I1060" s="212"/>
      <c r="K1060" s="213"/>
    </row>
    <row r="1061" spans="2:11" ht="11.25" customHeight="1">
      <c r="B1061" s="8">
        <f>MAX($B$2:B1060)+1</f>
        <v>834</v>
      </c>
      <c r="C1061" s="1" t="s">
        <v>260</v>
      </c>
      <c r="E1061" s="23">
        <v>405201.8199999999</v>
      </c>
      <c r="F1061" s="23">
        <v>10207.51708183854</v>
      </c>
      <c r="G1061" s="18">
        <v>0.5455666987367427</v>
      </c>
      <c r="H1061" s="212"/>
      <c r="I1061" s="212"/>
      <c r="K1061" s="213"/>
    </row>
    <row r="1062" spans="2:11" ht="11.25" customHeight="1">
      <c r="B1062" s="8">
        <f>MAX($B$2:B1061)+1</f>
        <v>835</v>
      </c>
      <c r="C1062" s="1" t="s">
        <v>1286</v>
      </c>
      <c r="E1062" s="23">
        <v>3481862.37</v>
      </c>
      <c r="F1062" s="23">
        <v>38284.794285714284</v>
      </c>
      <c r="H1062" s="212"/>
      <c r="I1062" s="212"/>
      <c r="K1062" s="213"/>
    </row>
    <row r="1063" spans="2:11" ht="11.25" customHeight="1">
      <c r="B1063" s="8">
        <f>MAX($B$2:B1062)+1</f>
        <v>836</v>
      </c>
      <c r="C1063" s="1" t="s">
        <v>2380</v>
      </c>
      <c r="D1063" s="1" t="s">
        <v>2043</v>
      </c>
      <c r="E1063" s="23">
        <v>112456.93</v>
      </c>
      <c r="F1063" s="23">
        <v>3587.054285714286</v>
      </c>
      <c r="H1063" s="212"/>
      <c r="I1063" s="212"/>
      <c r="K1063" s="213"/>
    </row>
    <row r="1064" spans="2:11" ht="11.25" customHeight="1">
      <c r="B1064" s="8">
        <f>MAX($B$2:B1063)+1</f>
        <v>837</v>
      </c>
      <c r="C1064" s="1" t="s">
        <v>1287</v>
      </c>
      <c r="D1064" s="1" t="s">
        <v>2085</v>
      </c>
      <c r="E1064" s="23">
        <v>90374.9</v>
      </c>
      <c r="F1064" s="23">
        <v>438.2642857142857</v>
      </c>
      <c r="H1064" s="212"/>
      <c r="I1064" s="212"/>
      <c r="K1064" s="213"/>
    </row>
    <row r="1065" spans="2:11" ht="11.25" customHeight="1">
      <c r="B1065" s="8">
        <f>MAX($B$2:B1064)+1</f>
        <v>838</v>
      </c>
      <c r="C1065" s="1" t="s">
        <v>1288</v>
      </c>
      <c r="D1065" s="1" t="s">
        <v>2085</v>
      </c>
      <c r="E1065" s="23">
        <v>11839</v>
      </c>
      <c r="F1065" s="23">
        <v>5.075714285714286</v>
      </c>
      <c r="H1065" s="212"/>
      <c r="I1065" s="212"/>
      <c r="K1065" s="213"/>
    </row>
    <row r="1066" spans="2:11" ht="11.25" customHeight="1">
      <c r="B1066" s="8">
        <f>MAX($B$2:B1065)+1</f>
        <v>839</v>
      </c>
      <c r="C1066" s="1" t="s">
        <v>1289</v>
      </c>
      <c r="D1066" s="1" t="s">
        <v>2085</v>
      </c>
      <c r="E1066" s="23">
        <v>21042</v>
      </c>
      <c r="F1066" s="23">
        <v>1072.8871428571429</v>
      </c>
      <c r="H1066" s="212"/>
      <c r="I1066" s="212"/>
      <c r="K1066" s="213"/>
    </row>
    <row r="1067" spans="2:11" ht="11.25" customHeight="1">
      <c r="B1067" s="8">
        <f>MAX($B$2:B1066)+1</f>
        <v>840</v>
      </c>
      <c r="C1067" s="1" t="s">
        <v>1290</v>
      </c>
      <c r="D1067" s="1" t="s">
        <v>2086</v>
      </c>
      <c r="E1067" s="23">
        <v>9822.18</v>
      </c>
      <c r="F1067" s="23">
        <v>0</v>
      </c>
      <c r="H1067" s="212"/>
      <c r="I1067" s="212"/>
      <c r="K1067" s="213"/>
    </row>
    <row r="1068" spans="2:11" ht="11.25" customHeight="1">
      <c r="B1068" s="8">
        <f>MAX($B$2:B1067)+1</f>
        <v>841</v>
      </c>
      <c r="C1068" s="1" t="s">
        <v>1812</v>
      </c>
      <c r="D1068" s="1" t="s">
        <v>2087</v>
      </c>
      <c r="E1068" s="23">
        <v>283313.79</v>
      </c>
      <c r="F1068" s="23">
        <v>7187.05</v>
      </c>
      <c r="H1068" s="212"/>
      <c r="I1068" s="212"/>
      <c r="K1068" s="213"/>
    </row>
    <row r="1069" spans="2:11" ht="11.25" customHeight="1">
      <c r="B1069" s="8">
        <f>MAX($B$2:B1068)+1</f>
        <v>842</v>
      </c>
      <c r="C1069" s="1" t="s">
        <v>1291</v>
      </c>
      <c r="E1069" s="23">
        <v>257465.13</v>
      </c>
      <c r="F1069" s="23">
        <v>16141.115714285716</v>
      </c>
      <c r="H1069" s="212"/>
      <c r="I1069" s="212"/>
      <c r="K1069" s="213"/>
    </row>
    <row r="1070" spans="2:11" ht="11.25" customHeight="1">
      <c r="B1070" s="8">
        <f>MAX($B$2:B1069)+1</f>
        <v>843</v>
      </c>
      <c r="C1070" s="1" t="s">
        <v>1292</v>
      </c>
      <c r="D1070" s="1" t="s">
        <v>2088</v>
      </c>
      <c r="E1070" s="23">
        <v>18324.31</v>
      </c>
      <c r="F1070" s="23">
        <v>132.2328571428571</v>
      </c>
      <c r="H1070" s="212"/>
      <c r="I1070" s="212"/>
      <c r="K1070" s="213"/>
    </row>
    <row r="1071" spans="2:11" ht="11.25" customHeight="1">
      <c r="B1071" s="8">
        <f>MAX($B$2:B1070)+1</f>
        <v>844</v>
      </c>
      <c r="C1071" s="1" t="s">
        <v>1293</v>
      </c>
      <c r="D1071" s="1" t="s">
        <v>2089</v>
      </c>
      <c r="E1071" s="23">
        <v>1569.96</v>
      </c>
      <c r="F1071" s="23">
        <v>145.41</v>
      </c>
      <c r="H1071" s="212"/>
      <c r="I1071" s="212"/>
      <c r="K1071" s="213"/>
    </row>
    <row r="1072" spans="2:11" ht="11.25" customHeight="1">
      <c r="B1072" s="8">
        <f>MAX($B$2:B1071)+1</f>
        <v>845</v>
      </c>
      <c r="C1072" s="1" t="s">
        <v>1294</v>
      </c>
      <c r="E1072" s="23">
        <v>2792143.767236379</v>
      </c>
      <c r="F1072" s="23">
        <v>37157.690562234995</v>
      </c>
      <c r="G1072" s="18">
        <v>0.9007460184241399</v>
      </c>
      <c r="H1072" s="212"/>
      <c r="I1072" s="212"/>
      <c r="K1072" s="213"/>
    </row>
    <row r="1073" spans="2:11" ht="11.25" customHeight="1">
      <c r="B1073" s="8">
        <f>MAX($B$2:B1072)+1</f>
        <v>846</v>
      </c>
      <c r="C1073" s="1" t="s">
        <v>1813</v>
      </c>
      <c r="D1073" s="1" t="s">
        <v>2090</v>
      </c>
      <c r="E1073" s="23">
        <v>6038.86</v>
      </c>
      <c r="F1073" s="23">
        <v>1219.3242857142857</v>
      </c>
      <c r="H1073" s="212"/>
      <c r="I1073" s="212"/>
      <c r="K1073" s="213"/>
    </row>
    <row r="1074" spans="2:11" ht="11.25" customHeight="1">
      <c r="B1074" s="8">
        <f>MAX($B$2:B1073)+1</f>
        <v>847</v>
      </c>
      <c r="C1074" s="1" t="s">
        <v>1295</v>
      </c>
      <c r="E1074" s="23">
        <v>6838763.050000001</v>
      </c>
      <c r="F1074" s="23">
        <v>75555.35285714285</v>
      </c>
      <c r="H1074" s="212"/>
      <c r="I1074" s="212"/>
      <c r="K1074" s="213"/>
    </row>
    <row r="1075" spans="2:11" ht="11.25" customHeight="1">
      <c r="B1075" s="8">
        <f>MAX($B$2:B1074)+1</f>
        <v>848</v>
      </c>
      <c r="C1075" s="1" t="s">
        <v>1296</v>
      </c>
      <c r="D1075" s="1" t="s">
        <v>2091</v>
      </c>
      <c r="E1075" s="23">
        <v>8779</v>
      </c>
      <c r="F1075" s="23">
        <v>0</v>
      </c>
      <c r="H1075" s="212"/>
      <c r="I1075" s="212"/>
      <c r="K1075" s="213"/>
    </row>
    <row r="1076" spans="2:11" ht="11.25" customHeight="1">
      <c r="B1076" s="8">
        <f>MAX($B$2:B1075)+1</f>
        <v>849</v>
      </c>
      <c r="C1076" s="1" t="s">
        <v>1297</v>
      </c>
      <c r="D1076" s="1" t="s">
        <v>2050</v>
      </c>
      <c r="E1076" s="23">
        <v>4352</v>
      </c>
      <c r="F1076" s="23">
        <v>0</v>
      </c>
      <c r="H1076" s="212"/>
      <c r="I1076" s="212"/>
      <c r="K1076" s="213"/>
    </row>
    <row r="1077" spans="2:11" ht="11.25" customHeight="1">
      <c r="B1077" s="8">
        <f>MAX($B$2:B1076)+1</f>
        <v>850</v>
      </c>
      <c r="C1077" s="1" t="s">
        <v>1298</v>
      </c>
      <c r="D1077" s="1" t="s">
        <v>2092</v>
      </c>
      <c r="E1077" s="23">
        <v>11156010.760000002</v>
      </c>
      <c r="F1077" s="23">
        <v>203910.25857142857</v>
      </c>
      <c r="H1077" s="212"/>
      <c r="I1077" s="212"/>
      <c r="K1077" s="213"/>
    </row>
    <row r="1078" spans="2:11" ht="11.25" customHeight="1">
      <c r="B1078" s="8">
        <f>MAX($B$2:B1077)+1</f>
        <v>851</v>
      </c>
      <c r="C1078" s="1" t="s">
        <v>1299</v>
      </c>
      <c r="D1078" s="1" t="s">
        <v>2093</v>
      </c>
      <c r="E1078" s="23">
        <v>35879.1</v>
      </c>
      <c r="F1078" s="23">
        <v>1019.6442857142856</v>
      </c>
      <c r="H1078" s="212"/>
      <c r="I1078" s="212"/>
      <c r="K1078" s="213"/>
    </row>
    <row r="1079" spans="2:11" ht="11.25" customHeight="1">
      <c r="B1079" s="8">
        <f>MAX($B$2:B1078)+1</f>
        <v>852</v>
      </c>
      <c r="C1079" s="1" t="s">
        <v>1300</v>
      </c>
      <c r="D1079" s="1" t="s">
        <v>2086</v>
      </c>
      <c r="E1079" s="23">
        <v>15946.96</v>
      </c>
      <c r="F1079" s="23">
        <v>557.7014285714287</v>
      </c>
      <c r="H1079" s="212"/>
      <c r="I1079" s="212"/>
      <c r="K1079" s="213"/>
    </row>
    <row r="1080" spans="2:11" ht="11.25" customHeight="1">
      <c r="B1080" s="8">
        <f>MAX($B$2:B1079)+1</f>
        <v>853</v>
      </c>
      <c r="C1080" s="1" t="s">
        <v>630</v>
      </c>
      <c r="E1080" s="23">
        <v>20750911.849109013</v>
      </c>
      <c r="F1080" s="23">
        <v>132828.51087392212</v>
      </c>
      <c r="G1080" s="18">
        <v>0.8184349305137203</v>
      </c>
      <c r="H1080" s="212"/>
      <c r="I1080" s="212"/>
      <c r="K1080" s="213"/>
    </row>
    <row r="1081" spans="2:11" ht="11.25" customHeight="1">
      <c r="B1081" s="8">
        <f>MAX($B$2:B1080)+1</f>
        <v>854</v>
      </c>
      <c r="C1081" s="1" t="s">
        <v>261</v>
      </c>
      <c r="E1081" s="23">
        <v>203425.26000000007</v>
      </c>
      <c r="F1081" s="23">
        <v>7929.706016021945</v>
      </c>
      <c r="G1081" s="18">
        <v>0.45173357548339055</v>
      </c>
      <c r="H1081" s="212"/>
      <c r="I1081" s="212"/>
      <c r="K1081" s="213"/>
    </row>
    <row r="1082" spans="2:11" ht="11.25" customHeight="1">
      <c r="B1082" s="8">
        <f>MAX($B$2:B1081)+1</f>
        <v>855</v>
      </c>
      <c r="C1082" s="1" t="s">
        <v>1301</v>
      </c>
      <c r="D1082" s="1" t="s">
        <v>2045</v>
      </c>
      <c r="E1082" s="23">
        <v>23907.28</v>
      </c>
      <c r="F1082" s="23">
        <v>176.30428571428573</v>
      </c>
      <c r="H1082" s="212"/>
      <c r="I1082" s="212"/>
      <c r="K1082" s="213"/>
    </row>
    <row r="1083" spans="2:11" ht="11.25" customHeight="1">
      <c r="B1083" s="8">
        <f>MAX($B$2:B1082)+1</f>
        <v>856</v>
      </c>
      <c r="C1083" s="1" t="s">
        <v>1302</v>
      </c>
      <c r="D1083" s="1" t="s">
        <v>2035</v>
      </c>
      <c r="E1083" s="23">
        <v>29447</v>
      </c>
      <c r="F1083" s="23">
        <v>958.3842857142857</v>
      </c>
      <c r="H1083" s="212"/>
      <c r="I1083" s="212"/>
      <c r="K1083" s="213"/>
    </row>
    <row r="1084" spans="2:11" ht="11.25" customHeight="1">
      <c r="B1084" s="8">
        <f>MAX($B$2:B1083)+1</f>
        <v>857</v>
      </c>
      <c r="C1084" s="1" t="s">
        <v>1303</v>
      </c>
      <c r="D1084" s="1" t="s">
        <v>2025</v>
      </c>
      <c r="E1084" s="23">
        <v>95155.58</v>
      </c>
      <c r="F1084" s="23">
        <v>773.3671428571428</v>
      </c>
      <c r="H1084" s="212"/>
      <c r="I1084" s="212"/>
      <c r="K1084" s="213"/>
    </row>
    <row r="1085" spans="2:11" ht="11.25" customHeight="1">
      <c r="B1085" s="8">
        <f>MAX($B$2:B1084)+1</f>
        <v>858</v>
      </c>
      <c r="C1085" s="1" t="s">
        <v>1304</v>
      </c>
      <c r="D1085" s="1" t="s">
        <v>2027</v>
      </c>
      <c r="E1085" s="23">
        <v>50617</v>
      </c>
      <c r="F1085" s="23">
        <v>138.3057142857143</v>
      </c>
      <c r="H1085" s="212"/>
      <c r="I1085" s="212"/>
      <c r="K1085" s="213"/>
    </row>
    <row r="1086" spans="2:11" ht="11.25" customHeight="1">
      <c r="B1086" s="8">
        <f>MAX($B$2:B1085)+1</f>
        <v>859</v>
      </c>
      <c r="C1086" s="1" t="s">
        <v>1305</v>
      </c>
      <c r="D1086" s="1" t="s">
        <v>2089</v>
      </c>
      <c r="E1086" s="23">
        <v>9044.78</v>
      </c>
      <c r="F1086" s="23">
        <v>0</v>
      </c>
      <c r="H1086" s="212"/>
      <c r="I1086" s="212"/>
      <c r="K1086" s="213"/>
    </row>
    <row r="1087" spans="2:11" ht="11.25" customHeight="1">
      <c r="B1087" s="8">
        <f>MAX($B$2:B1086)+1</f>
        <v>860</v>
      </c>
      <c r="C1087" s="1" t="s">
        <v>1306</v>
      </c>
      <c r="D1087" s="1" t="s">
        <v>2025</v>
      </c>
      <c r="E1087" s="23">
        <v>7420.08</v>
      </c>
      <c r="F1087" s="23">
        <v>0</v>
      </c>
      <c r="H1087" s="212"/>
      <c r="I1087" s="212"/>
      <c r="K1087" s="213"/>
    </row>
    <row r="1088" spans="2:11" ht="11.25" customHeight="1">
      <c r="B1088" s="8">
        <f>MAX($B$2:B1087)+1</f>
        <v>861</v>
      </c>
      <c r="C1088" s="1" t="s">
        <v>1307</v>
      </c>
      <c r="D1088" s="1" t="s">
        <v>2025</v>
      </c>
      <c r="E1088" s="23">
        <v>8778.38</v>
      </c>
      <c r="F1088" s="23">
        <v>0</v>
      </c>
      <c r="H1088" s="212"/>
      <c r="I1088" s="212"/>
      <c r="K1088" s="213"/>
    </row>
    <row r="1089" spans="2:11" ht="11.25" customHeight="1">
      <c r="B1089" s="8">
        <f>MAX($B$2:B1088)+1</f>
        <v>862</v>
      </c>
      <c r="C1089" s="1" t="s">
        <v>1308</v>
      </c>
      <c r="D1089" s="1" t="s">
        <v>2094</v>
      </c>
      <c r="E1089" s="23">
        <v>624256.21</v>
      </c>
      <c r="F1089" s="23">
        <v>19025.372857142855</v>
      </c>
      <c r="H1089" s="212"/>
      <c r="I1089" s="212"/>
      <c r="K1089" s="213"/>
    </row>
    <row r="1090" spans="2:11" ht="11.25" customHeight="1">
      <c r="B1090" s="8">
        <f>MAX($B$2:B1089)+1</f>
        <v>863</v>
      </c>
      <c r="C1090" s="1" t="s">
        <v>1309</v>
      </c>
      <c r="E1090" s="23">
        <v>6106800.099999999</v>
      </c>
      <c r="F1090" s="23">
        <v>84190.95285714287</v>
      </c>
      <c r="H1090" s="212"/>
      <c r="I1090" s="212"/>
      <c r="K1090" s="213"/>
    </row>
    <row r="1091" spans="2:11" ht="11.25" customHeight="1">
      <c r="B1091" s="8">
        <f>MAX($B$2:B1090)+1</f>
        <v>864</v>
      </c>
      <c r="C1091" s="1" t="s">
        <v>1310</v>
      </c>
      <c r="D1091" s="1" t="s">
        <v>2095</v>
      </c>
      <c r="E1091" s="23">
        <v>19963</v>
      </c>
      <c r="F1091" s="23">
        <v>0</v>
      </c>
      <c r="H1091" s="212"/>
      <c r="I1091" s="212"/>
      <c r="K1091" s="213"/>
    </row>
    <row r="1092" spans="2:11" ht="11.25" customHeight="1">
      <c r="B1092" s="8">
        <f>MAX($B$2:B1091)+1</f>
        <v>865</v>
      </c>
      <c r="C1092" s="1" t="s">
        <v>1311</v>
      </c>
      <c r="D1092" s="1" t="s">
        <v>2096</v>
      </c>
      <c r="E1092" s="23">
        <v>4388</v>
      </c>
      <c r="F1092" s="23">
        <v>0</v>
      </c>
      <c r="H1092" s="212"/>
      <c r="I1092" s="212"/>
      <c r="K1092" s="213"/>
    </row>
    <row r="1093" spans="2:11" ht="11.25" customHeight="1">
      <c r="B1093" s="8">
        <f>MAX($B$2:B1092)+1</f>
        <v>866</v>
      </c>
      <c r="C1093" s="1" t="s">
        <v>1312</v>
      </c>
      <c r="E1093" s="23">
        <v>34225419.49</v>
      </c>
      <c r="F1093" s="23">
        <v>133809.68285714285</v>
      </c>
      <c r="H1093" s="212"/>
      <c r="I1093" s="212"/>
      <c r="K1093" s="213"/>
    </row>
    <row r="1094" spans="2:11" ht="11.25" customHeight="1">
      <c r="B1094" s="8">
        <f>MAX($B$2:B1093)+1</f>
        <v>867</v>
      </c>
      <c r="C1094" s="1" t="s">
        <v>1313</v>
      </c>
      <c r="D1094" s="1" t="s">
        <v>2066</v>
      </c>
      <c r="E1094" s="23">
        <v>29691.12</v>
      </c>
      <c r="F1094" s="23">
        <v>130.67714285714285</v>
      </c>
      <c r="H1094" s="212"/>
      <c r="I1094" s="212"/>
      <c r="K1094" s="213"/>
    </row>
    <row r="1095" spans="2:11" ht="11.25" customHeight="1">
      <c r="B1095" s="8">
        <f>MAX($B$2:B1094)+1</f>
        <v>868</v>
      </c>
      <c r="C1095" s="1" t="s">
        <v>1314</v>
      </c>
      <c r="D1095" s="1" t="s">
        <v>2054</v>
      </c>
      <c r="E1095" s="23">
        <v>229192</v>
      </c>
      <c r="F1095" s="23">
        <v>0</v>
      </c>
      <c r="H1095" s="212"/>
      <c r="I1095" s="212"/>
      <c r="K1095" s="213"/>
    </row>
    <row r="1096" spans="2:11" ht="11.25" customHeight="1">
      <c r="B1096" s="8">
        <f>MAX($B$2:B1095)+1</f>
        <v>869</v>
      </c>
      <c r="C1096" s="1" t="s">
        <v>1315</v>
      </c>
      <c r="D1096" s="1" t="s">
        <v>2076</v>
      </c>
      <c r="E1096" s="23">
        <v>27620</v>
      </c>
      <c r="F1096" s="23">
        <v>1708.9571428571428</v>
      </c>
      <c r="H1096" s="212"/>
      <c r="I1096" s="212"/>
      <c r="K1096" s="213"/>
    </row>
    <row r="1097" spans="2:11" ht="11.25" customHeight="1">
      <c r="B1097" s="8">
        <f>MAX($B$2:B1096)+1</f>
        <v>870</v>
      </c>
      <c r="C1097" s="1" t="s">
        <v>1316</v>
      </c>
      <c r="D1097" s="1" t="s">
        <v>2097</v>
      </c>
      <c r="E1097" s="23">
        <v>7126593.860000001</v>
      </c>
      <c r="F1097" s="23">
        <v>96087.31000000001</v>
      </c>
      <c r="H1097" s="212"/>
      <c r="I1097" s="212"/>
      <c r="K1097" s="213"/>
    </row>
    <row r="1098" spans="2:11" ht="11.25" customHeight="1">
      <c r="B1098" s="8">
        <f>MAX($B$2:B1097)+1</f>
        <v>871</v>
      </c>
      <c r="C1098" s="1" t="s">
        <v>1317</v>
      </c>
      <c r="D1098" s="1" t="s">
        <v>2098</v>
      </c>
      <c r="E1098" s="23">
        <v>14495.52</v>
      </c>
      <c r="F1098" s="23">
        <v>1403.6357142857144</v>
      </c>
      <c r="H1098" s="212"/>
      <c r="I1098" s="212"/>
      <c r="K1098" s="213"/>
    </row>
    <row r="1099" spans="2:11" ht="11.25" customHeight="1">
      <c r="B1099" s="8">
        <f>MAX($B$2:B1098)+1</f>
        <v>872</v>
      </c>
      <c r="C1099" s="1" t="s">
        <v>1318</v>
      </c>
      <c r="D1099" s="1" t="s">
        <v>2099</v>
      </c>
      <c r="E1099" s="23">
        <v>686902.23</v>
      </c>
      <c r="F1099" s="23">
        <v>20590.397142857142</v>
      </c>
      <c r="H1099" s="212"/>
      <c r="I1099" s="212"/>
      <c r="K1099" s="213"/>
    </row>
    <row r="1100" spans="2:11" ht="11.25" customHeight="1">
      <c r="B1100" s="8">
        <f>MAX($B$2:B1099)+1</f>
        <v>873</v>
      </c>
      <c r="C1100" s="1" t="s">
        <v>1319</v>
      </c>
      <c r="D1100" s="1" t="s">
        <v>2044</v>
      </c>
      <c r="E1100" s="23">
        <v>33016</v>
      </c>
      <c r="F1100" s="23">
        <v>316.43142857142857</v>
      </c>
      <c r="H1100" s="212"/>
      <c r="I1100" s="212"/>
      <c r="K1100" s="213"/>
    </row>
    <row r="1101" spans="2:11" ht="11.25" customHeight="1">
      <c r="B1101" s="8">
        <f>MAX($B$2:B1100)+1</f>
        <v>874</v>
      </c>
      <c r="C1101" s="1" t="s">
        <v>1814</v>
      </c>
      <c r="D1101" s="1" t="s">
        <v>2100</v>
      </c>
      <c r="E1101" s="23">
        <v>48586</v>
      </c>
      <c r="F1101" s="23">
        <v>470.1671428571429</v>
      </c>
      <c r="H1101" s="212"/>
      <c r="I1101" s="212"/>
      <c r="K1101" s="213"/>
    </row>
    <row r="1102" spans="2:11" ht="11.25" customHeight="1">
      <c r="B1102" s="8">
        <f>MAX($B$2:B1101)+1</f>
        <v>875</v>
      </c>
      <c r="C1102" s="1" t="s">
        <v>1320</v>
      </c>
      <c r="D1102" s="1" t="s">
        <v>2101</v>
      </c>
      <c r="E1102" s="23">
        <v>14336</v>
      </c>
      <c r="F1102" s="23">
        <v>231.50428571428571</v>
      </c>
      <c r="H1102" s="212"/>
      <c r="I1102" s="212"/>
      <c r="K1102" s="214"/>
    </row>
    <row r="1103" spans="2:11" ht="11.25" customHeight="1">
      <c r="B1103" s="8">
        <f>MAX($B$2:B1102)+1</f>
        <v>876</v>
      </c>
      <c r="C1103" s="1" t="s">
        <v>1953</v>
      </c>
      <c r="D1103" s="1" t="s">
        <v>2036</v>
      </c>
      <c r="E1103" s="23">
        <v>24589.99</v>
      </c>
      <c r="F1103" s="23">
        <v>298.54</v>
      </c>
      <c r="H1103" s="212"/>
      <c r="I1103" s="212"/>
      <c r="K1103" s="214"/>
    </row>
    <row r="1104" spans="2:11" ht="11.25" customHeight="1">
      <c r="B1104" s="8">
        <f>MAX($B$2:B1103)+1</f>
        <v>877</v>
      </c>
      <c r="C1104" s="1" t="s">
        <v>1321</v>
      </c>
      <c r="D1104" s="1" t="s">
        <v>2037</v>
      </c>
      <c r="E1104" s="23">
        <v>35905</v>
      </c>
      <c r="F1104" s="23">
        <v>283.5785714285715</v>
      </c>
      <c r="H1104" s="212"/>
      <c r="I1104" s="212"/>
      <c r="K1104" s="214"/>
    </row>
    <row r="1105" spans="2:11" ht="11.25" customHeight="1">
      <c r="B1105" s="8">
        <f>MAX($B$2:B1104)+1</f>
        <v>878</v>
      </c>
      <c r="C1105" s="1" t="s">
        <v>1322</v>
      </c>
      <c r="D1105" s="1" t="s">
        <v>2059</v>
      </c>
      <c r="E1105" s="23">
        <v>44194</v>
      </c>
      <c r="F1105" s="23">
        <v>2827.7014285714286</v>
      </c>
      <c r="H1105" s="212"/>
      <c r="I1105" s="212"/>
      <c r="K1105" s="214"/>
    </row>
    <row r="1106" spans="2:11" ht="11.25" customHeight="1">
      <c r="B1106" s="8">
        <f>MAX($B$2:B1105)+1</f>
        <v>879</v>
      </c>
      <c r="C1106" s="1" t="s">
        <v>1323</v>
      </c>
      <c r="D1106" s="1" t="s">
        <v>2102</v>
      </c>
      <c r="E1106" s="23">
        <v>9310.64</v>
      </c>
      <c r="F1106" s="23">
        <v>1142.7728571428572</v>
      </c>
      <c r="H1106" s="212"/>
      <c r="I1106" s="212"/>
      <c r="K1106" s="214"/>
    </row>
    <row r="1107" spans="2:11" ht="11.25" customHeight="1">
      <c r="B1107" s="8">
        <f>MAX($B$2:B1106)+1</f>
        <v>880</v>
      </c>
      <c r="C1107" s="1" t="s">
        <v>1815</v>
      </c>
      <c r="D1107" s="1" t="s">
        <v>2070</v>
      </c>
      <c r="E1107" s="23">
        <v>280014.05</v>
      </c>
      <c r="F1107" s="23">
        <v>7620.700000000002</v>
      </c>
      <c r="H1107" s="212"/>
      <c r="I1107" s="212"/>
      <c r="K1107" s="214"/>
    </row>
    <row r="1108" spans="2:11" ht="11.25" customHeight="1">
      <c r="B1108" s="8">
        <f>MAX($B$2:B1107)+1</f>
        <v>881</v>
      </c>
      <c r="C1108" s="1" t="s">
        <v>1324</v>
      </c>
      <c r="D1108" s="1" t="s">
        <v>2103</v>
      </c>
      <c r="E1108" s="23">
        <v>21193</v>
      </c>
      <c r="F1108" s="23">
        <v>733.0028571428571</v>
      </c>
      <c r="H1108" s="212"/>
      <c r="I1108" s="212"/>
      <c r="K1108" s="214"/>
    </row>
    <row r="1109" spans="2:11" ht="11.25" customHeight="1">
      <c r="B1109" s="8">
        <f>MAX($B$2:B1108)+1</f>
        <v>882</v>
      </c>
      <c r="C1109" s="1" t="s">
        <v>1325</v>
      </c>
      <c r="E1109" s="23">
        <v>6131428.655000002</v>
      </c>
      <c r="F1109" s="23">
        <v>91637.88714285716</v>
      </c>
      <c r="H1109" s="212"/>
      <c r="I1109" s="212"/>
      <c r="K1109" s="214"/>
    </row>
    <row r="1110" spans="2:11" ht="11.25" customHeight="1">
      <c r="B1110" s="8">
        <f>MAX($B$2:B1109)+1</f>
        <v>883</v>
      </c>
      <c r="C1110" s="1" t="s">
        <v>1816</v>
      </c>
      <c r="D1110" s="1" t="s">
        <v>2104</v>
      </c>
      <c r="E1110" s="23">
        <v>37496.82</v>
      </c>
      <c r="F1110" s="23">
        <v>1219.7757142857142</v>
      </c>
      <c r="H1110" s="212"/>
      <c r="I1110" s="212"/>
      <c r="K1110" s="214"/>
    </row>
    <row r="1111" spans="2:11" ht="11.25" customHeight="1">
      <c r="B1111" s="8">
        <f>MAX($B$2:B1110)+1</f>
        <v>884</v>
      </c>
      <c r="C1111" s="1" t="s">
        <v>1326</v>
      </c>
      <c r="D1111" s="1" t="s">
        <v>2105</v>
      </c>
      <c r="E1111" s="23">
        <v>24922.61</v>
      </c>
      <c r="F1111" s="23">
        <v>646.2785714285714</v>
      </c>
      <c r="H1111" s="212"/>
      <c r="I1111" s="212"/>
      <c r="K1111" s="214"/>
    </row>
    <row r="1112" spans="2:11" ht="11.25" customHeight="1">
      <c r="B1112" s="8">
        <f>MAX($B$2:B1111)+1</f>
        <v>885</v>
      </c>
      <c r="C1112" s="1" t="s">
        <v>1327</v>
      </c>
      <c r="D1112" s="1" t="s">
        <v>2025</v>
      </c>
      <c r="E1112" s="23">
        <v>8238</v>
      </c>
      <c r="F1112" s="23">
        <v>20.364285714285717</v>
      </c>
      <c r="H1112" s="212"/>
      <c r="I1112" s="212"/>
      <c r="K1112" s="214"/>
    </row>
    <row r="1113" spans="2:11" ht="11.25" customHeight="1">
      <c r="B1113" s="8">
        <f>MAX($B$2:B1112)+1</f>
        <v>886</v>
      </c>
      <c r="C1113" s="1" t="s">
        <v>1328</v>
      </c>
      <c r="D1113" s="1" t="s">
        <v>2106</v>
      </c>
      <c r="E1113" s="23">
        <v>25054.5</v>
      </c>
      <c r="F1113" s="23">
        <v>363.9428571428571</v>
      </c>
      <c r="H1113" s="212"/>
      <c r="I1113" s="212"/>
      <c r="K1113" s="214"/>
    </row>
    <row r="1114" spans="2:11" ht="11.25" customHeight="1">
      <c r="B1114" s="8">
        <f>MAX($B$2:B1113)+1</f>
        <v>887</v>
      </c>
      <c r="C1114" s="1" t="s">
        <v>1329</v>
      </c>
      <c r="D1114" s="1" t="s">
        <v>2106</v>
      </c>
      <c r="E1114" s="23">
        <v>34733.5</v>
      </c>
      <c r="F1114" s="23">
        <v>698.1142857142856</v>
      </c>
      <c r="H1114" s="212"/>
      <c r="I1114" s="212"/>
      <c r="K1114" s="214"/>
    </row>
    <row r="1115" spans="2:11" ht="11.25" customHeight="1">
      <c r="B1115" s="8">
        <f>MAX($B$2:B1114)+1</f>
        <v>888</v>
      </c>
      <c r="C1115" s="1" t="s">
        <v>1330</v>
      </c>
      <c r="D1115" s="1" t="s">
        <v>2090</v>
      </c>
      <c r="E1115" s="23">
        <v>22634</v>
      </c>
      <c r="F1115" s="23">
        <v>0</v>
      </c>
      <c r="H1115" s="212"/>
      <c r="I1115" s="212"/>
      <c r="K1115" s="214"/>
    </row>
    <row r="1116" spans="2:11" ht="11.25" customHeight="1">
      <c r="B1116" s="8">
        <f>MAX($B$2:B1115)+1</f>
        <v>889</v>
      </c>
      <c r="C1116" s="1" t="s">
        <v>1331</v>
      </c>
      <c r="E1116" s="23">
        <v>16394236.32</v>
      </c>
      <c r="F1116" s="23">
        <v>133703.82428571428</v>
      </c>
      <c r="H1116" s="212"/>
      <c r="I1116" s="212"/>
      <c r="K1116" s="214"/>
    </row>
    <row r="1117" spans="2:11" ht="11.25" customHeight="1">
      <c r="B1117" s="8">
        <f>MAX($B$2:B1116)+1</f>
        <v>890</v>
      </c>
      <c r="C1117" s="1" t="s">
        <v>1817</v>
      </c>
      <c r="E1117" s="23">
        <v>11975109.866999995</v>
      </c>
      <c r="F1117" s="23">
        <v>218671.54285714286</v>
      </c>
      <c r="H1117" s="212"/>
      <c r="I1117" s="212"/>
      <c r="K1117" s="214"/>
    </row>
    <row r="1118" spans="2:11" ht="11.25" customHeight="1">
      <c r="B1118" s="8">
        <f>MAX($B$2:B1117)+1</f>
        <v>891</v>
      </c>
      <c r="C1118" s="1" t="s">
        <v>1818</v>
      </c>
      <c r="D1118" s="1" t="s">
        <v>2107</v>
      </c>
      <c r="E1118" s="23">
        <v>6547.62</v>
      </c>
      <c r="F1118" s="23">
        <v>1122.474285714286</v>
      </c>
      <c r="H1118" s="212"/>
      <c r="I1118" s="212"/>
      <c r="K1118" s="214"/>
    </row>
    <row r="1119" spans="2:11" ht="11.25" customHeight="1">
      <c r="B1119" s="8">
        <f>MAX($B$2:B1118)+1</f>
        <v>892</v>
      </c>
      <c r="C1119" s="1" t="s">
        <v>1332</v>
      </c>
      <c r="D1119" s="1" t="s">
        <v>2028</v>
      </c>
      <c r="E1119" s="23">
        <v>13666</v>
      </c>
      <c r="F1119" s="23">
        <v>516.9171428571428</v>
      </c>
      <c r="H1119" s="212"/>
      <c r="I1119" s="212"/>
      <c r="K1119" s="214"/>
    </row>
    <row r="1120" spans="2:11" ht="11.25" customHeight="1">
      <c r="B1120" s="8">
        <f>MAX($B$2:B1119)+1</f>
        <v>893</v>
      </c>
      <c r="C1120" s="1" t="s">
        <v>1819</v>
      </c>
      <c r="D1120" s="1" t="s">
        <v>2082</v>
      </c>
      <c r="E1120" s="23">
        <v>16530</v>
      </c>
      <c r="F1120" s="23">
        <v>744.7442857142858</v>
      </c>
      <c r="H1120" s="212"/>
      <c r="I1120" s="212"/>
      <c r="K1120" s="214"/>
    </row>
    <row r="1121" spans="2:11" ht="11.25" customHeight="1">
      <c r="B1121" s="8">
        <f>MAX($B$2:B1120)+1</f>
        <v>894</v>
      </c>
      <c r="C1121" s="1" t="s">
        <v>1333</v>
      </c>
      <c r="D1121" s="1" t="s">
        <v>2103</v>
      </c>
      <c r="E1121" s="23">
        <v>17315</v>
      </c>
      <c r="F1121" s="23">
        <v>363.1257142857143</v>
      </c>
      <c r="H1121" s="212"/>
      <c r="I1121" s="212"/>
      <c r="K1121" s="214"/>
    </row>
    <row r="1122" spans="2:11" ht="11.25" customHeight="1">
      <c r="B1122" s="8">
        <f>MAX($B$2:B1121)+1</f>
        <v>895</v>
      </c>
      <c r="C1122" s="1" t="s">
        <v>1334</v>
      </c>
      <c r="E1122" s="23">
        <v>4976265.75</v>
      </c>
      <c r="F1122" s="23">
        <v>61849.74428571428</v>
      </c>
      <c r="H1122" s="212"/>
      <c r="I1122" s="212"/>
      <c r="K1122" s="214"/>
    </row>
    <row r="1123" spans="2:11" ht="11.25" customHeight="1">
      <c r="B1123" s="8">
        <f>MAX($B$2:B1122)+1</f>
        <v>896</v>
      </c>
      <c r="C1123" s="1" t="s">
        <v>1820</v>
      </c>
      <c r="D1123" s="1" t="s">
        <v>2108</v>
      </c>
      <c r="E1123" s="23">
        <v>15622</v>
      </c>
      <c r="F1123" s="23">
        <v>770.1457142857143</v>
      </c>
      <c r="H1123" s="212"/>
      <c r="I1123" s="212"/>
      <c r="K1123" s="214"/>
    </row>
    <row r="1124" spans="2:11" ht="11.25" customHeight="1">
      <c r="B1124" s="8">
        <f>MAX($B$2:B1123)+1</f>
        <v>897</v>
      </c>
      <c r="C1124" s="1" t="s">
        <v>1821</v>
      </c>
      <c r="D1124" s="1" t="s">
        <v>2037</v>
      </c>
      <c r="E1124" s="23">
        <v>11011.39</v>
      </c>
      <c r="F1124" s="23">
        <v>2391.035714285714</v>
      </c>
      <c r="H1124" s="212"/>
      <c r="I1124" s="212"/>
      <c r="K1124" s="214"/>
    </row>
    <row r="1125" spans="2:11" ht="11.25" customHeight="1">
      <c r="B1125" s="8">
        <f>MAX($B$2:B1124)+1</f>
        <v>898</v>
      </c>
      <c r="C1125" s="1" t="s">
        <v>1335</v>
      </c>
      <c r="E1125" s="23">
        <v>28131</v>
      </c>
      <c r="F1125" s="23">
        <v>0</v>
      </c>
      <c r="H1125" s="212"/>
      <c r="I1125" s="212"/>
      <c r="K1125" s="214"/>
    </row>
    <row r="1126" spans="2:11" ht="11.25" customHeight="1">
      <c r="B1126" s="8">
        <f>MAX($B$2:B1125)+1</f>
        <v>899</v>
      </c>
      <c r="C1126" s="1" t="s">
        <v>1336</v>
      </c>
      <c r="D1126" s="1" t="s">
        <v>2064</v>
      </c>
      <c r="E1126" s="23">
        <v>69550.07</v>
      </c>
      <c r="F1126" s="23">
        <v>421.42285714285714</v>
      </c>
      <c r="H1126" s="212"/>
      <c r="I1126" s="212"/>
      <c r="K1126" s="214"/>
    </row>
    <row r="1127" spans="2:11" ht="11.25" customHeight="1">
      <c r="B1127" s="8">
        <f>MAX($B$2:B1126)+1</f>
        <v>900</v>
      </c>
      <c r="C1127" s="1" t="s">
        <v>1337</v>
      </c>
      <c r="D1127" s="1" t="s">
        <v>2060</v>
      </c>
      <c r="E1127" s="23">
        <v>6861</v>
      </c>
      <c r="F1127" s="23">
        <v>0</v>
      </c>
      <c r="H1127" s="212"/>
      <c r="I1127" s="212"/>
      <c r="K1127" s="214"/>
    </row>
    <row r="1128" spans="2:11" ht="11.25" customHeight="1">
      <c r="B1128" s="8">
        <f>MAX($B$2:B1127)+1</f>
        <v>901</v>
      </c>
      <c r="C1128" s="1" t="s">
        <v>1822</v>
      </c>
      <c r="D1128" s="1" t="s">
        <v>2109</v>
      </c>
      <c r="E1128" s="23">
        <v>6384735.921</v>
      </c>
      <c r="F1128" s="23">
        <v>52276.63142857143</v>
      </c>
      <c r="H1128" s="212"/>
      <c r="I1128" s="212"/>
      <c r="K1128" s="214"/>
    </row>
    <row r="1129" spans="2:11" ht="11.25" customHeight="1">
      <c r="B1129" s="8">
        <f>MAX($B$2:B1128)+1</f>
        <v>902</v>
      </c>
      <c r="C1129" s="1" t="s">
        <v>1823</v>
      </c>
      <c r="D1129" s="1" t="s">
        <v>2110</v>
      </c>
      <c r="E1129" s="23">
        <v>17351.08</v>
      </c>
      <c r="F1129" s="23">
        <v>265.9757142857143</v>
      </c>
      <c r="H1129" s="212"/>
      <c r="I1129" s="212"/>
      <c r="K1129" s="214"/>
    </row>
    <row r="1130" spans="2:11" ht="11.25" customHeight="1">
      <c r="B1130" s="8">
        <f>MAX($B$2:B1129)+1</f>
        <v>903</v>
      </c>
      <c r="C1130" s="1" t="s">
        <v>1824</v>
      </c>
      <c r="D1130" s="1" t="s">
        <v>2111</v>
      </c>
      <c r="E1130" s="23">
        <v>38554.6</v>
      </c>
      <c r="F1130" s="23">
        <v>874.6200000000001</v>
      </c>
      <c r="H1130" s="212"/>
      <c r="I1130" s="212"/>
      <c r="K1130" s="214"/>
    </row>
    <row r="1131" spans="2:11" ht="11.25" customHeight="1">
      <c r="B1131" s="8">
        <f>MAX($B$2:B1130)+1</f>
        <v>904</v>
      </c>
      <c r="C1131" s="1" t="s">
        <v>1825</v>
      </c>
      <c r="D1131" s="1" t="s">
        <v>2076</v>
      </c>
      <c r="E1131" s="23">
        <v>25993</v>
      </c>
      <c r="F1131" s="23">
        <v>1343.0285714285715</v>
      </c>
      <c r="H1131" s="212"/>
      <c r="I1131" s="212"/>
      <c r="K1131" s="214"/>
    </row>
    <row r="1132" spans="2:11" ht="11.25" customHeight="1">
      <c r="B1132" s="8">
        <f>MAX($B$2:B1131)+1</f>
        <v>905</v>
      </c>
      <c r="C1132" s="1" t="s">
        <v>1338</v>
      </c>
      <c r="D1132" s="1" t="s">
        <v>2112</v>
      </c>
      <c r="E1132" s="23">
        <v>5314036.491</v>
      </c>
      <c r="F1132" s="23">
        <v>59072.182857142856</v>
      </c>
      <c r="H1132" s="212"/>
      <c r="I1132" s="212"/>
      <c r="K1132" s="214"/>
    </row>
    <row r="1133" spans="2:11" ht="11.25" customHeight="1">
      <c r="B1133" s="8">
        <f>MAX($B$2:B1132)+1</f>
        <v>906</v>
      </c>
      <c r="C1133" s="1" t="s">
        <v>1339</v>
      </c>
      <c r="D1133" s="1" t="s">
        <v>2091</v>
      </c>
      <c r="E1133" s="23">
        <v>23768.07</v>
      </c>
      <c r="F1133" s="23">
        <v>614.6671428571428</v>
      </c>
      <c r="H1133" s="212"/>
      <c r="I1133" s="212"/>
      <c r="K1133" s="214"/>
    </row>
    <row r="1134" spans="2:11" ht="11.25" customHeight="1">
      <c r="B1134" s="8">
        <f>MAX($B$2:B1133)+1</f>
        <v>907</v>
      </c>
      <c r="C1134" s="1" t="s">
        <v>1826</v>
      </c>
      <c r="D1134" s="1" t="s">
        <v>2044</v>
      </c>
      <c r="E1134" s="23">
        <v>119662.95000000001</v>
      </c>
      <c r="F1134" s="23">
        <v>0</v>
      </c>
      <c r="H1134" s="212"/>
      <c r="I1134" s="212"/>
      <c r="K1134" s="214"/>
    </row>
    <row r="1135" spans="2:11" ht="11.25" customHeight="1">
      <c r="B1135" s="8">
        <f>MAX($B$2:B1134)+1</f>
        <v>908</v>
      </c>
      <c r="C1135" s="1" t="s">
        <v>1340</v>
      </c>
      <c r="E1135" s="23">
        <v>5987276.609999999</v>
      </c>
      <c r="F1135" s="23">
        <v>51216.259999999995</v>
      </c>
      <c r="H1135" s="212"/>
      <c r="I1135" s="212"/>
      <c r="K1135" s="214"/>
    </row>
    <row r="1136" spans="2:11" ht="11.25" customHeight="1">
      <c r="B1136" s="8">
        <f>MAX($B$2:B1135)+1</f>
        <v>909</v>
      </c>
      <c r="C1136" s="1" t="s">
        <v>1827</v>
      </c>
      <c r="D1136" s="1" t="s">
        <v>2113</v>
      </c>
      <c r="E1136" s="23">
        <v>56093.4</v>
      </c>
      <c r="F1136" s="23">
        <v>2761.3228571428567</v>
      </c>
      <c r="H1136" s="212"/>
      <c r="I1136" s="212"/>
      <c r="K1136" s="214"/>
    </row>
    <row r="1137" spans="2:11" ht="11.25" customHeight="1">
      <c r="B1137" s="8">
        <f>MAX($B$2:B1136)+1</f>
        <v>910</v>
      </c>
      <c r="C1137" s="1" t="s">
        <v>1828</v>
      </c>
      <c r="D1137" s="1" t="s">
        <v>2114</v>
      </c>
      <c r="E1137" s="14">
        <v>33214</v>
      </c>
      <c r="F1137" s="14">
        <v>0</v>
      </c>
      <c r="G1137" s="29"/>
      <c r="H1137" s="212"/>
      <c r="I1137" s="212"/>
      <c r="K1137" s="214"/>
    </row>
    <row r="1138" spans="2:11" ht="11.25" customHeight="1">
      <c r="B1138" s="8">
        <f>MAX($B$2:B1137)+1</f>
        <v>911</v>
      </c>
      <c r="C1138" s="1" t="s">
        <v>1341</v>
      </c>
      <c r="D1138" s="1" t="s">
        <v>2041</v>
      </c>
      <c r="E1138" s="14">
        <v>87711.37</v>
      </c>
      <c r="F1138" s="14">
        <v>346.07142857142856</v>
      </c>
      <c r="G1138" s="29"/>
      <c r="H1138" s="212"/>
      <c r="I1138" s="212"/>
      <c r="K1138" s="214"/>
    </row>
    <row r="1139" spans="2:11" ht="11.25" customHeight="1">
      <c r="B1139" s="8">
        <f>MAX($B$2:B1138)+1</f>
        <v>912</v>
      </c>
      <c r="C1139" s="1" t="s">
        <v>1342</v>
      </c>
      <c r="D1139" s="1" t="s">
        <v>2061</v>
      </c>
      <c r="E1139" s="14">
        <v>15712.1</v>
      </c>
      <c r="F1139" s="14">
        <v>3015.7271428571426</v>
      </c>
      <c r="G1139" s="29"/>
      <c r="H1139" s="212"/>
      <c r="I1139" s="212"/>
      <c r="K1139" s="214"/>
    </row>
    <row r="1140" spans="2:11" ht="11.25" customHeight="1">
      <c r="B1140" s="8">
        <f>MAX($B$2:B1139)+1</f>
        <v>913</v>
      </c>
      <c r="C1140" s="1" t="s">
        <v>1343</v>
      </c>
      <c r="D1140" s="1" t="s">
        <v>2025</v>
      </c>
      <c r="E1140" s="14">
        <v>18003</v>
      </c>
      <c r="F1140" s="14">
        <v>0</v>
      </c>
      <c r="G1140" s="29"/>
      <c r="H1140" s="212"/>
      <c r="I1140" s="212"/>
      <c r="K1140" s="214"/>
    </row>
    <row r="1141" spans="2:11" ht="11.25" customHeight="1">
      <c r="B1141" s="8">
        <f>MAX($B$2:B1140)+1</f>
        <v>914</v>
      </c>
      <c r="C1141" s="1" t="s">
        <v>632</v>
      </c>
      <c r="D1141" s="1" t="s">
        <v>2073</v>
      </c>
      <c r="E1141" s="14">
        <v>14139957.440141197</v>
      </c>
      <c r="F1141" s="14">
        <v>301670.9513729467</v>
      </c>
      <c r="G1141" s="29">
        <v>0.8835679974079903</v>
      </c>
      <c r="H1141" s="212"/>
      <c r="I1141" s="212"/>
      <c r="K1141" s="214"/>
    </row>
    <row r="1142" spans="2:11" ht="11.25" customHeight="1">
      <c r="B1142" s="8">
        <f>MAX($B$2:B1141)+1</f>
        <v>915</v>
      </c>
      <c r="C1142" s="1" t="s">
        <v>1344</v>
      </c>
      <c r="D1142" s="1" t="s">
        <v>2115</v>
      </c>
      <c r="E1142" s="14">
        <v>152953.74</v>
      </c>
      <c r="F1142" s="14">
        <v>778.7385714285714</v>
      </c>
      <c r="G1142" s="29"/>
      <c r="H1142" s="212"/>
      <c r="I1142" s="212"/>
      <c r="K1142" s="214"/>
    </row>
    <row r="1143" spans="2:11" ht="11.25" customHeight="1">
      <c r="B1143" s="8">
        <f>MAX($B$2:B1142)+1</f>
        <v>916</v>
      </c>
      <c r="C1143" s="1" t="s">
        <v>1829</v>
      </c>
      <c r="D1143" s="1" t="s">
        <v>2116</v>
      </c>
      <c r="E1143" s="14">
        <v>1878452.06</v>
      </c>
      <c r="F1143" s="14">
        <v>13840.268571428573</v>
      </c>
      <c r="G1143" s="29"/>
      <c r="H1143" s="212"/>
      <c r="I1143" s="212"/>
      <c r="K1143" s="214"/>
    </row>
    <row r="1144" spans="2:11" ht="11.25" customHeight="1">
      <c r="B1144" s="8">
        <f>MAX($B$2:B1143)+1</f>
        <v>917</v>
      </c>
      <c r="C1144" s="1" t="s">
        <v>1345</v>
      </c>
      <c r="D1144" s="1" t="s">
        <v>2117</v>
      </c>
      <c r="E1144" s="14">
        <v>14787.89</v>
      </c>
      <c r="F1144" s="14">
        <v>245.48714285714286</v>
      </c>
      <c r="G1144" s="29"/>
      <c r="H1144" s="212"/>
      <c r="I1144" s="212"/>
      <c r="K1144" s="214"/>
    </row>
    <row r="1145" spans="2:11" ht="11.25" customHeight="1">
      <c r="B1145" s="8">
        <f>MAX($B$2:B1144)+1</f>
        <v>918</v>
      </c>
      <c r="C1145" s="1" t="s">
        <v>1346</v>
      </c>
      <c r="D1145" s="1" t="s">
        <v>2117</v>
      </c>
      <c r="E1145" s="14">
        <v>19285.35</v>
      </c>
      <c r="F1145" s="14">
        <v>672.8042857142857</v>
      </c>
      <c r="G1145" s="29"/>
      <c r="H1145" s="212"/>
      <c r="I1145" s="212"/>
      <c r="K1145" s="214"/>
    </row>
    <row r="1146" spans="2:11" ht="11.25" customHeight="1">
      <c r="B1146" s="8">
        <f>MAX($B$2:B1145)+1</f>
        <v>919</v>
      </c>
      <c r="C1146" s="1" t="s">
        <v>2295</v>
      </c>
      <c r="E1146" s="14">
        <v>24770.1</v>
      </c>
      <c r="F1146" s="14">
        <v>563.5557142857143</v>
      </c>
      <c r="G1146" s="29"/>
      <c r="H1146" s="212"/>
      <c r="I1146" s="212"/>
      <c r="K1146" s="214"/>
    </row>
    <row r="1147" spans="2:11" ht="11.25" customHeight="1">
      <c r="B1147" s="8">
        <f>MAX($B$2:B1146)+1</f>
        <v>920</v>
      </c>
      <c r="C1147" s="1" t="s">
        <v>1347</v>
      </c>
      <c r="D1147" s="1" t="s">
        <v>2118</v>
      </c>
      <c r="E1147" s="14">
        <v>10025.1</v>
      </c>
      <c r="F1147" s="14">
        <v>249.2028571428571</v>
      </c>
      <c r="G1147" s="29"/>
      <c r="H1147" s="212"/>
      <c r="I1147" s="212"/>
      <c r="K1147" s="214"/>
    </row>
    <row r="1148" spans="2:11" ht="11.25" customHeight="1">
      <c r="B1148" s="8">
        <f>MAX($B$2:B1147)+1</f>
        <v>921</v>
      </c>
      <c r="C1148" s="1" t="s">
        <v>262</v>
      </c>
      <c r="E1148" s="23">
        <v>608586.1564811786</v>
      </c>
      <c r="F1148" s="23">
        <v>24302.434883496335</v>
      </c>
      <c r="G1148" s="18">
        <v>0.6586727736969967</v>
      </c>
      <c r="H1148" s="212"/>
      <c r="I1148" s="212"/>
      <c r="K1148" s="214"/>
    </row>
    <row r="1149" spans="2:11" ht="11.25" customHeight="1">
      <c r="B1149" s="8">
        <f>MAX($B$2:B1148)+1</f>
        <v>922</v>
      </c>
      <c r="C1149" s="1" t="s">
        <v>1830</v>
      </c>
      <c r="D1149" s="1" t="s">
        <v>2096</v>
      </c>
      <c r="E1149" s="23">
        <v>350237</v>
      </c>
      <c r="F1149" s="23">
        <v>2046.275714285714</v>
      </c>
      <c r="H1149" s="212"/>
      <c r="I1149" s="212"/>
      <c r="K1149" s="214"/>
    </row>
    <row r="1150" spans="2:11" ht="11.25" customHeight="1">
      <c r="B1150" s="8">
        <f>MAX($B$2:B1149)+1</f>
        <v>923</v>
      </c>
      <c r="C1150" s="1" t="s">
        <v>1348</v>
      </c>
      <c r="E1150" s="23">
        <v>60768218.11905124</v>
      </c>
      <c r="F1150" s="23">
        <v>438905.0580852779</v>
      </c>
      <c r="G1150" s="18">
        <v>0.6902894072216277</v>
      </c>
      <c r="H1150" s="212"/>
      <c r="I1150" s="212"/>
      <c r="K1150" s="214"/>
    </row>
    <row r="1151" spans="2:11" ht="11.25" customHeight="1">
      <c r="B1151" s="8">
        <f>MAX($B$2:B1150)+1</f>
        <v>924</v>
      </c>
      <c r="C1151" s="1" t="s">
        <v>1349</v>
      </c>
      <c r="D1151" s="1" t="s">
        <v>2050</v>
      </c>
      <c r="E1151" s="23">
        <v>7949</v>
      </c>
      <c r="F1151" s="23">
        <v>1248.9542857142858</v>
      </c>
      <c r="H1151" s="212"/>
      <c r="I1151" s="212"/>
      <c r="K1151" s="214"/>
    </row>
    <row r="1152" spans="2:11" ht="11.25" customHeight="1">
      <c r="B1152" s="8">
        <f>MAX($B$2:B1151)+1</f>
        <v>925</v>
      </c>
      <c r="C1152" s="1" t="s">
        <v>1350</v>
      </c>
      <c r="D1152" s="1" t="s">
        <v>2119</v>
      </c>
      <c r="E1152" s="23">
        <v>37685</v>
      </c>
      <c r="F1152" s="23">
        <v>127.59000000000002</v>
      </c>
      <c r="H1152" s="212"/>
      <c r="I1152" s="212"/>
      <c r="K1152" s="214"/>
    </row>
    <row r="1153" spans="2:11" ht="11.25" customHeight="1">
      <c r="B1153" s="8">
        <f>MAX($B$2:B1152)+1</f>
        <v>926</v>
      </c>
      <c r="C1153" s="1" t="s">
        <v>1351</v>
      </c>
      <c r="D1153" s="1" t="s">
        <v>2120</v>
      </c>
      <c r="E1153" s="23">
        <v>10421</v>
      </c>
      <c r="F1153" s="23">
        <v>53.43857142857143</v>
      </c>
      <c r="H1153" s="212"/>
      <c r="I1153" s="212"/>
      <c r="K1153" s="214"/>
    </row>
    <row r="1154" spans="2:11" ht="11.25" customHeight="1">
      <c r="B1154" s="8">
        <f>MAX($B$2:B1153)+1</f>
        <v>927</v>
      </c>
      <c r="C1154" s="1" t="s">
        <v>1831</v>
      </c>
      <c r="D1154" s="1" t="s">
        <v>2043</v>
      </c>
      <c r="E1154" s="23">
        <v>69838</v>
      </c>
      <c r="F1154" s="23">
        <v>64.23142857142857</v>
      </c>
      <c r="H1154" s="212"/>
      <c r="I1154" s="212"/>
      <c r="K1154" s="214"/>
    </row>
    <row r="1155" spans="2:11" ht="11.25" customHeight="1">
      <c r="B1155" s="8">
        <f>MAX($B$2:B1154)+1</f>
        <v>928</v>
      </c>
      <c r="C1155" s="1" t="s">
        <v>1352</v>
      </c>
      <c r="D1155" s="1" t="s">
        <v>2026</v>
      </c>
      <c r="E1155" s="23">
        <v>59166.7</v>
      </c>
      <c r="F1155" s="23">
        <v>1091.8157142857142</v>
      </c>
      <c r="H1155" s="212"/>
      <c r="I1155" s="212"/>
      <c r="K1155" s="214"/>
    </row>
    <row r="1156" spans="2:11" ht="11.25" customHeight="1">
      <c r="B1156" s="8">
        <f>MAX($B$2:B1155)+1</f>
        <v>929</v>
      </c>
      <c r="C1156" s="1" t="s">
        <v>1832</v>
      </c>
      <c r="D1156" s="1" t="s">
        <v>2070</v>
      </c>
      <c r="E1156" s="23">
        <v>22504</v>
      </c>
      <c r="F1156" s="23">
        <v>558.4514285714286</v>
      </c>
      <c r="H1156" s="212"/>
      <c r="I1156" s="212"/>
      <c r="K1156" s="214"/>
    </row>
    <row r="1157" spans="2:11" ht="11.25" customHeight="1">
      <c r="B1157" s="8">
        <f>MAX($B$2:B1156)+1</f>
        <v>930</v>
      </c>
      <c r="C1157" s="1" t="s">
        <v>263</v>
      </c>
      <c r="E1157" s="23">
        <v>192511.00000000003</v>
      </c>
      <c r="F1157" s="23">
        <v>4127.9496920027495</v>
      </c>
      <c r="G1157" s="18">
        <v>0.3496846778255782</v>
      </c>
      <c r="H1157" s="212"/>
      <c r="I1157" s="212"/>
      <c r="K1157" s="214"/>
    </row>
    <row r="1158" spans="2:11" ht="11.25" customHeight="1">
      <c r="B1158" s="8">
        <f>MAX($B$2:B1157)+1</f>
        <v>931</v>
      </c>
      <c r="C1158" s="1" t="s">
        <v>1353</v>
      </c>
      <c r="D1158" s="1" t="s">
        <v>2110</v>
      </c>
      <c r="E1158" s="23">
        <v>30939</v>
      </c>
      <c r="F1158" s="23">
        <v>378.8085714285714</v>
      </c>
      <c r="H1158" s="212"/>
      <c r="I1158" s="212"/>
      <c r="K1158" s="214"/>
    </row>
    <row r="1159" spans="2:11" ht="11.25" customHeight="1">
      <c r="B1159" s="8">
        <f>MAX($B$2:B1158)+1</f>
        <v>932</v>
      </c>
      <c r="C1159" s="1" t="s">
        <v>1354</v>
      </c>
      <c r="D1159" s="1" t="s">
        <v>2076</v>
      </c>
      <c r="E1159" s="23">
        <v>52158</v>
      </c>
      <c r="F1159" s="23">
        <v>788.8971428571429</v>
      </c>
      <c r="H1159" s="212"/>
      <c r="I1159" s="212"/>
      <c r="K1159" s="214"/>
    </row>
    <row r="1160" spans="2:11" ht="11.25" customHeight="1">
      <c r="B1160" s="8">
        <f>MAX($B$2:B1159)+1</f>
        <v>933</v>
      </c>
      <c r="C1160" s="1" t="s">
        <v>1355</v>
      </c>
      <c r="D1160" s="1" t="s">
        <v>2070</v>
      </c>
      <c r="E1160" s="23">
        <v>40100</v>
      </c>
      <c r="F1160" s="23">
        <v>760.9642857142857</v>
      </c>
      <c r="H1160" s="212"/>
      <c r="I1160" s="212"/>
      <c r="K1160" s="214"/>
    </row>
    <row r="1161" spans="2:11" ht="11.25" customHeight="1">
      <c r="B1161" s="8">
        <f>MAX($B$2:B1160)+1</f>
        <v>934</v>
      </c>
      <c r="C1161" s="1" t="s">
        <v>1356</v>
      </c>
      <c r="D1161" s="1" t="s">
        <v>2086</v>
      </c>
      <c r="E1161" s="23">
        <v>29349</v>
      </c>
      <c r="F1161" s="23">
        <v>368.36428571428576</v>
      </c>
      <c r="H1161" s="212"/>
      <c r="I1161" s="212"/>
      <c r="K1161" s="214"/>
    </row>
    <row r="1162" spans="2:11" ht="11.25" customHeight="1">
      <c r="B1162" s="8">
        <f>MAX($B$2:B1161)+1</f>
        <v>935</v>
      </c>
      <c r="C1162" s="1" t="s">
        <v>1550</v>
      </c>
      <c r="D1162" s="1" t="s">
        <v>2121</v>
      </c>
      <c r="E1162" s="23">
        <v>20053</v>
      </c>
      <c r="F1162" s="23">
        <v>323.23857142857145</v>
      </c>
      <c r="H1162" s="212"/>
      <c r="I1162" s="212"/>
      <c r="K1162" s="214"/>
    </row>
    <row r="1163" spans="2:11" ht="11.25" customHeight="1">
      <c r="B1163" s="8">
        <f>MAX($B$2:B1162)+1</f>
        <v>936</v>
      </c>
      <c r="C1163" s="1" t="s">
        <v>1357</v>
      </c>
      <c r="E1163" s="23">
        <v>129528.09</v>
      </c>
      <c r="F1163" s="23">
        <v>7597.184285714286</v>
      </c>
      <c r="H1163" s="212"/>
      <c r="I1163" s="212"/>
      <c r="K1163" s="214"/>
    </row>
    <row r="1164" spans="2:11" ht="11.25" customHeight="1">
      <c r="B1164" s="8">
        <f>MAX($B$2:B1163)+1</f>
        <v>937</v>
      </c>
      <c r="C1164" s="1" t="s">
        <v>1833</v>
      </c>
      <c r="E1164" s="23">
        <v>1280313.19</v>
      </c>
      <c r="F1164" s="23">
        <v>23619.66857142857</v>
      </c>
      <c r="H1164" s="212"/>
      <c r="I1164" s="212"/>
      <c r="K1164" s="214"/>
    </row>
    <row r="1165" spans="2:11" ht="11.25" customHeight="1">
      <c r="B1165" s="8">
        <f>MAX($B$2:B1164)+1</f>
        <v>938</v>
      </c>
      <c r="C1165" s="1" t="s">
        <v>1834</v>
      </c>
      <c r="D1165" s="1" t="s">
        <v>2113</v>
      </c>
      <c r="E1165" s="23">
        <v>6433</v>
      </c>
      <c r="F1165" s="23">
        <v>681.0528571428571</v>
      </c>
      <c r="H1165" s="212"/>
      <c r="I1165" s="212"/>
      <c r="K1165" s="214"/>
    </row>
    <row r="1166" spans="2:11" ht="11.25" customHeight="1">
      <c r="B1166" s="8">
        <f>MAX($B$2:B1165)+1</f>
        <v>939</v>
      </c>
      <c r="C1166" s="1" t="s">
        <v>1835</v>
      </c>
      <c r="D1166" s="1" t="s">
        <v>2045</v>
      </c>
      <c r="E1166" s="23">
        <v>47377.77</v>
      </c>
      <c r="F1166" s="23">
        <v>145.9742857142857</v>
      </c>
      <c r="H1166" s="212"/>
      <c r="I1166" s="212"/>
      <c r="K1166" s="214"/>
    </row>
    <row r="1167" spans="2:11" ht="11.25" customHeight="1">
      <c r="B1167" s="8">
        <f>MAX($B$2:B1166)+1</f>
        <v>940</v>
      </c>
      <c r="C1167" s="28" t="s">
        <v>1836</v>
      </c>
      <c r="D1167" s="28" t="s">
        <v>2028</v>
      </c>
      <c r="E1167" s="23">
        <v>2432708.57</v>
      </c>
      <c r="F1167" s="23">
        <v>0</v>
      </c>
      <c r="H1167" s="212"/>
      <c r="I1167" s="212"/>
      <c r="K1167" s="214"/>
    </row>
    <row r="1168" spans="2:11" ht="11.25" customHeight="1">
      <c r="B1168" s="8">
        <f>MAX($B$2:B1167)+1</f>
        <v>941</v>
      </c>
      <c r="C1168" s="28" t="s">
        <v>1837</v>
      </c>
      <c r="D1168" s="28" t="s">
        <v>2028</v>
      </c>
      <c r="E1168" s="23">
        <v>6592950.77</v>
      </c>
      <c r="F1168" s="23">
        <v>110508.61</v>
      </c>
      <c r="H1168" s="212"/>
      <c r="I1168" s="212"/>
      <c r="K1168" s="214"/>
    </row>
    <row r="1169" spans="2:11" ht="11.25" customHeight="1">
      <c r="B1169" s="8">
        <f>MAX($B$2:B1168)+1</f>
        <v>942</v>
      </c>
      <c r="C1169" s="1" t="s">
        <v>1358</v>
      </c>
      <c r="D1169" s="1" t="s">
        <v>2051</v>
      </c>
      <c r="E1169" s="23">
        <v>10704.89</v>
      </c>
      <c r="F1169" s="23">
        <v>1204.525714285714</v>
      </c>
      <c r="H1169" s="212"/>
      <c r="I1169" s="212"/>
      <c r="K1169" s="214"/>
    </row>
    <row r="1170" spans="2:11" ht="11.25" customHeight="1">
      <c r="B1170" s="8">
        <f>MAX($B$2:B1169)+1</f>
        <v>943</v>
      </c>
      <c r="C1170" s="1" t="s">
        <v>1359</v>
      </c>
      <c r="D1170" s="1" t="s">
        <v>2051</v>
      </c>
      <c r="E1170" s="23">
        <v>2048415.26</v>
      </c>
      <c r="F1170" s="23">
        <v>2438.6142857142854</v>
      </c>
      <c r="H1170" s="212"/>
      <c r="I1170" s="212"/>
      <c r="K1170" s="214"/>
    </row>
    <row r="1171" spans="2:11" ht="11.25" customHeight="1">
      <c r="B1171" s="8">
        <f>MAX($B$2:B1170)+1</f>
        <v>944</v>
      </c>
      <c r="C1171" s="1" t="s">
        <v>1360</v>
      </c>
      <c r="D1171" s="1" t="s">
        <v>2039</v>
      </c>
      <c r="E1171" s="23">
        <v>31005</v>
      </c>
      <c r="F1171" s="23">
        <v>553.5257142857142</v>
      </c>
      <c r="H1171" s="212"/>
      <c r="I1171" s="212"/>
      <c r="K1171" s="214"/>
    </row>
    <row r="1172" spans="2:11" ht="11.25" customHeight="1">
      <c r="B1172" s="8">
        <f>MAX($B$2:B1171)+1</f>
        <v>945</v>
      </c>
      <c r="C1172" s="1" t="s">
        <v>1361</v>
      </c>
      <c r="D1172" s="1" t="s">
        <v>2122</v>
      </c>
      <c r="E1172" s="23">
        <v>3510901.389999999</v>
      </c>
      <c r="F1172" s="23">
        <v>70602.81999999999</v>
      </c>
      <c r="H1172" s="212"/>
      <c r="I1172" s="212"/>
      <c r="K1172" s="214"/>
    </row>
    <row r="1173" spans="2:11" ht="11.25" customHeight="1">
      <c r="B1173" s="8">
        <f>MAX($B$2:B1172)+1</f>
        <v>946</v>
      </c>
      <c r="C1173" s="1" t="s">
        <v>1362</v>
      </c>
      <c r="D1173" s="1" t="s">
        <v>2025</v>
      </c>
      <c r="E1173" s="23">
        <v>1434</v>
      </c>
      <c r="F1173" s="23">
        <v>0</v>
      </c>
      <c r="H1173" s="212"/>
      <c r="I1173" s="212"/>
      <c r="K1173" s="214"/>
    </row>
    <row r="1174" spans="2:11" ht="11.25" customHeight="1">
      <c r="B1174" s="8">
        <f>MAX($B$2:B1173)+1</f>
        <v>947</v>
      </c>
      <c r="C1174" s="1" t="s">
        <v>1363</v>
      </c>
      <c r="D1174" s="1" t="s">
        <v>2074</v>
      </c>
      <c r="E1174" s="23">
        <v>5648</v>
      </c>
      <c r="F1174" s="23">
        <v>137.6757142857143</v>
      </c>
      <c r="H1174" s="212"/>
      <c r="I1174" s="212"/>
      <c r="K1174" s="214"/>
    </row>
    <row r="1175" spans="2:11" ht="11.25" customHeight="1">
      <c r="B1175" s="8">
        <f>MAX($B$2:B1174)+1</f>
        <v>948</v>
      </c>
      <c r="C1175" s="1" t="s">
        <v>1838</v>
      </c>
      <c r="D1175" s="1" t="s">
        <v>2123</v>
      </c>
      <c r="E1175" s="23">
        <v>11251.51</v>
      </c>
      <c r="F1175" s="23">
        <v>4067.8328571428574</v>
      </c>
      <c r="H1175" s="212"/>
      <c r="I1175" s="212"/>
      <c r="K1175" s="214"/>
    </row>
    <row r="1176" spans="2:11" ht="11.25" customHeight="1">
      <c r="B1176" s="8">
        <f>MAX($B$2:B1175)+1</f>
        <v>949</v>
      </c>
      <c r="C1176" s="1" t="s">
        <v>1364</v>
      </c>
      <c r="D1176" s="1" t="s">
        <v>2055</v>
      </c>
      <c r="E1176" s="23">
        <v>61344</v>
      </c>
      <c r="F1176" s="23">
        <v>2388.81</v>
      </c>
      <c r="H1176" s="212"/>
      <c r="I1176" s="212"/>
      <c r="K1176" s="214"/>
    </row>
    <row r="1177" spans="2:11" ht="11.25" customHeight="1">
      <c r="B1177" s="8">
        <f>MAX($B$2:B1176)+1</f>
        <v>950</v>
      </c>
      <c r="C1177" s="1" t="s">
        <v>1365</v>
      </c>
      <c r="E1177" s="23">
        <v>2734025.16</v>
      </c>
      <c r="F1177" s="23">
        <v>17584.55142857143</v>
      </c>
      <c r="H1177" s="212"/>
      <c r="I1177" s="212"/>
      <c r="K1177" s="214"/>
    </row>
    <row r="1178" spans="2:11" ht="11.25" customHeight="1">
      <c r="B1178" s="8">
        <f>MAX($B$2:B1177)+1</f>
        <v>951</v>
      </c>
      <c r="C1178" s="1" t="s">
        <v>1366</v>
      </c>
      <c r="D1178" s="1" t="s">
        <v>2124</v>
      </c>
      <c r="E1178" s="23">
        <v>37716</v>
      </c>
      <c r="F1178" s="23">
        <v>1206.1800000000003</v>
      </c>
      <c r="H1178" s="212"/>
      <c r="I1178" s="212"/>
      <c r="K1178" s="214"/>
    </row>
    <row r="1179" spans="2:11" ht="11.25" customHeight="1">
      <c r="B1179" s="8">
        <f>MAX($B$2:B1178)+1</f>
        <v>952</v>
      </c>
      <c r="C1179" s="1" t="s">
        <v>1367</v>
      </c>
      <c r="D1179" s="1" t="s">
        <v>2078</v>
      </c>
      <c r="E1179" s="23">
        <v>13002</v>
      </c>
      <c r="F1179" s="23">
        <v>391.4514285714286</v>
      </c>
      <c r="H1179" s="212"/>
      <c r="I1179" s="212"/>
      <c r="K1179" s="214"/>
    </row>
    <row r="1180" spans="2:11" ht="11.25" customHeight="1">
      <c r="B1180" s="8">
        <f>MAX($B$2:B1179)+1</f>
        <v>953</v>
      </c>
      <c r="C1180" s="1" t="s">
        <v>1368</v>
      </c>
      <c r="D1180" s="1" t="s">
        <v>2037</v>
      </c>
      <c r="E1180" s="23">
        <v>20554</v>
      </c>
      <c r="F1180" s="23">
        <v>225.7328571428571</v>
      </c>
      <c r="H1180" s="212"/>
      <c r="I1180" s="212"/>
      <c r="K1180" s="214"/>
    </row>
    <row r="1181" spans="2:11" ht="11.25" customHeight="1">
      <c r="B1181" s="8">
        <f>MAX($B$2:B1180)+1</f>
        <v>954</v>
      </c>
      <c r="C1181" s="1" t="s">
        <v>1369</v>
      </c>
      <c r="D1181" s="1" t="s">
        <v>2037</v>
      </c>
      <c r="E1181" s="23">
        <v>23866.89</v>
      </c>
      <c r="F1181" s="23">
        <v>376.90000000000003</v>
      </c>
      <c r="H1181" s="212"/>
      <c r="I1181" s="212"/>
      <c r="K1181" s="214"/>
    </row>
    <row r="1182" spans="2:11" ht="11.25" customHeight="1">
      <c r="B1182" s="8">
        <f>MAX($B$2:B1181)+1</f>
        <v>955</v>
      </c>
      <c r="C1182" s="1" t="s">
        <v>1370</v>
      </c>
      <c r="D1182" s="1" t="s">
        <v>2115</v>
      </c>
      <c r="E1182" s="23">
        <v>106056.32999999999</v>
      </c>
      <c r="F1182" s="23">
        <v>1654.177142857143</v>
      </c>
      <c r="H1182" s="212"/>
      <c r="I1182" s="212"/>
      <c r="K1182" s="214"/>
    </row>
    <row r="1183" spans="2:11" ht="11.25" customHeight="1">
      <c r="B1183" s="8">
        <f>MAX($B$2:B1182)+1</f>
        <v>956</v>
      </c>
      <c r="C1183" s="1" t="s">
        <v>1371</v>
      </c>
      <c r="D1183" s="1" t="s">
        <v>2125</v>
      </c>
      <c r="E1183" s="23">
        <v>48927</v>
      </c>
      <c r="F1183" s="23">
        <v>459.4028571428571</v>
      </c>
      <c r="H1183" s="212"/>
      <c r="I1183" s="212"/>
      <c r="K1183" s="214"/>
    </row>
    <row r="1184" spans="2:11" ht="11.25" customHeight="1">
      <c r="B1184" s="8">
        <f>MAX($B$2:B1183)+1</f>
        <v>957</v>
      </c>
      <c r="C1184" s="1" t="s">
        <v>1839</v>
      </c>
      <c r="D1184" s="1" t="s">
        <v>2066</v>
      </c>
      <c r="E1184" s="23">
        <v>20346</v>
      </c>
      <c r="F1184" s="23">
        <v>140.48285714285714</v>
      </c>
      <c r="H1184" s="212"/>
      <c r="I1184" s="212"/>
      <c r="K1184" s="214"/>
    </row>
    <row r="1185" spans="2:11" ht="11.25" customHeight="1">
      <c r="B1185" s="8">
        <f>MAX($B$2:B1184)+1</f>
        <v>958</v>
      </c>
      <c r="C1185" s="1" t="s">
        <v>1372</v>
      </c>
      <c r="D1185" s="1" t="s">
        <v>2126</v>
      </c>
      <c r="E1185" s="23">
        <v>73267.70999999999</v>
      </c>
      <c r="F1185" s="23">
        <v>589.8414285714287</v>
      </c>
      <c r="H1185" s="212"/>
      <c r="I1185" s="212"/>
      <c r="K1185" s="214"/>
    </row>
    <row r="1186" spans="2:11" ht="11.25" customHeight="1">
      <c r="B1186" s="8">
        <f>MAX($B$2:B1185)+1</f>
        <v>959</v>
      </c>
      <c r="C1186" s="1" t="s">
        <v>1373</v>
      </c>
      <c r="E1186" s="23">
        <v>26609435.140000004</v>
      </c>
      <c r="F1186" s="23">
        <v>209611.23</v>
      </c>
      <c r="H1186" s="212"/>
      <c r="I1186" s="212"/>
      <c r="K1186" s="214"/>
    </row>
    <row r="1187" spans="2:11" ht="11.25" customHeight="1">
      <c r="B1187" s="8">
        <f>MAX($B$2:B1186)+1</f>
        <v>960</v>
      </c>
      <c r="C1187" s="1" t="s">
        <v>1840</v>
      </c>
      <c r="D1187" s="1" t="s">
        <v>2127</v>
      </c>
      <c r="E1187" s="23">
        <v>5942</v>
      </c>
      <c r="F1187" s="23">
        <v>0</v>
      </c>
      <c r="H1187" s="212"/>
      <c r="I1187" s="212"/>
      <c r="K1187" s="214"/>
    </row>
    <row r="1188" spans="2:11" ht="11.25" customHeight="1">
      <c r="B1188" s="8">
        <f>MAX($B$2:B1187)+1</f>
        <v>961</v>
      </c>
      <c r="C1188" s="1" t="s">
        <v>1374</v>
      </c>
      <c r="E1188" s="23">
        <v>3835998.3719999995</v>
      </c>
      <c r="F1188" s="23">
        <v>34462.58142857144</v>
      </c>
      <c r="H1188" s="212"/>
      <c r="I1188" s="212"/>
      <c r="K1188" s="214"/>
    </row>
    <row r="1189" spans="2:11" ht="11.25" customHeight="1">
      <c r="B1189" s="8">
        <f>MAX($B$2:B1188)+1</f>
        <v>962</v>
      </c>
      <c r="C1189" s="1" t="s">
        <v>1841</v>
      </c>
      <c r="E1189" s="23">
        <v>7766839.836000001</v>
      </c>
      <c r="F1189" s="23">
        <v>76692.69285714286</v>
      </c>
      <c r="H1189" s="212"/>
      <c r="I1189" s="212"/>
      <c r="K1189" s="214"/>
    </row>
    <row r="1190" spans="2:11" ht="11.25" customHeight="1">
      <c r="B1190" s="8">
        <f>MAX($B$2:B1189)+1</f>
        <v>963</v>
      </c>
      <c r="C1190" s="1" t="s">
        <v>264</v>
      </c>
      <c r="E1190" s="23">
        <v>4893939.5200000005</v>
      </c>
      <c r="F1190" s="23">
        <v>19122.283717472175</v>
      </c>
      <c r="G1190" s="18">
        <v>0.962448125735368</v>
      </c>
      <c r="H1190" s="212"/>
      <c r="I1190" s="212"/>
      <c r="K1190" s="214"/>
    </row>
    <row r="1191" spans="2:11" ht="11.25" customHeight="1">
      <c r="B1191" s="8">
        <f>MAX($B$2:B1190)+1</f>
        <v>964</v>
      </c>
      <c r="C1191" s="1" t="s">
        <v>1375</v>
      </c>
      <c r="E1191" s="23">
        <v>3172716.7699999996</v>
      </c>
      <c r="F1191" s="23">
        <v>56119.89714285714</v>
      </c>
      <c r="H1191" s="212"/>
      <c r="I1191" s="212"/>
      <c r="K1191" s="214"/>
    </row>
    <row r="1192" spans="2:11" ht="11.25" customHeight="1">
      <c r="B1192" s="8">
        <f>MAX($B$2:B1191)+1</f>
        <v>965</v>
      </c>
      <c r="C1192" s="1" t="s">
        <v>1842</v>
      </c>
      <c r="D1192" s="1" t="s">
        <v>2070</v>
      </c>
      <c r="E1192" s="23">
        <v>259067.86</v>
      </c>
      <c r="F1192" s="23">
        <v>6926.59142857143</v>
      </c>
      <c r="H1192" s="212"/>
      <c r="I1192" s="212"/>
      <c r="K1192" s="214"/>
    </row>
    <row r="1193" spans="2:11" ht="11.25" customHeight="1">
      <c r="B1193" s="8">
        <f>MAX($B$2:B1192)+1</f>
        <v>966</v>
      </c>
      <c r="C1193" s="1" t="s">
        <v>1376</v>
      </c>
      <c r="D1193" s="1" t="s">
        <v>2128</v>
      </c>
      <c r="E1193" s="23">
        <v>35947.23</v>
      </c>
      <c r="F1193" s="23">
        <v>3801.6842857142865</v>
      </c>
      <c r="H1193" s="212"/>
      <c r="I1193" s="212"/>
      <c r="K1193" s="214"/>
    </row>
    <row r="1194" spans="2:11" ht="11.25" customHeight="1">
      <c r="B1194" s="8">
        <f>MAX($B$2:B1193)+1</f>
        <v>967</v>
      </c>
      <c r="C1194" s="1" t="s">
        <v>1377</v>
      </c>
      <c r="D1194" s="1" t="s">
        <v>2129</v>
      </c>
      <c r="E1194" s="23">
        <v>7710</v>
      </c>
      <c r="F1194" s="23">
        <v>754.9585714285714</v>
      </c>
      <c r="H1194" s="212"/>
      <c r="I1194" s="212"/>
      <c r="K1194" s="214"/>
    </row>
    <row r="1195" spans="2:11" ht="11.25" customHeight="1">
      <c r="B1195" s="8">
        <f>MAX($B$2:B1194)+1</f>
        <v>968</v>
      </c>
      <c r="C1195" s="1" t="s">
        <v>1378</v>
      </c>
      <c r="E1195" s="23">
        <v>5850442.869999999</v>
      </c>
      <c r="F1195" s="23">
        <v>31783.73857142857</v>
      </c>
      <c r="H1195" s="212"/>
      <c r="I1195" s="212"/>
      <c r="K1195" s="214"/>
    </row>
    <row r="1196" spans="2:11" ht="11.25" customHeight="1">
      <c r="B1196" s="8">
        <f>MAX($B$2:B1195)+1</f>
        <v>969</v>
      </c>
      <c r="C1196" s="1" t="s">
        <v>1954</v>
      </c>
      <c r="D1196" s="1" t="s">
        <v>2036</v>
      </c>
      <c r="E1196" s="23">
        <v>21007</v>
      </c>
      <c r="F1196" s="23">
        <v>675.2585714285714</v>
      </c>
      <c r="H1196" s="212"/>
      <c r="I1196" s="212"/>
      <c r="K1196" s="214"/>
    </row>
    <row r="1197" spans="2:11" ht="11.25" customHeight="1">
      <c r="B1197" s="8">
        <f>MAX($B$2:B1196)+1</f>
        <v>970</v>
      </c>
      <c r="C1197" s="1" t="s">
        <v>1379</v>
      </c>
      <c r="E1197" s="23">
        <v>15712751.93</v>
      </c>
      <c r="F1197" s="23">
        <v>237984.21714285715</v>
      </c>
      <c r="H1197" s="212"/>
      <c r="I1197" s="212"/>
      <c r="K1197" s="214"/>
    </row>
    <row r="1198" spans="2:11" ht="11.25" customHeight="1">
      <c r="B1198" s="8">
        <f>MAX($B$2:B1197)+1</f>
        <v>971</v>
      </c>
      <c r="C1198" s="1" t="s">
        <v>1843</v>
      </c>
      <c r="E1198" s="23">
        <v>249347.64</v>
      </c>
      <c r="F1198" s="23">
        <v>10479.242857142859</v>
      </c>
      <c r="H1198" s="212"/>
      <c r="I1198" s="212"/>
      <c r="K1198" s="214"/>
    </row>
    <row r="1199" spans="2:11" ht="11.25" customHeight="1">
      <c r="B1199" s="8">
        <f>MAX($B$2:B1198)+1</f>
        <v>972</v>
      </c>
      <c r="C1199" s="1" t="s">
        <v>1844</v>
      </c>
      <c r="D1199" s="1" t="s">
        <v>2110</v>
      </c>
      <c r="E1199" s="23">
        <v>27964</v>
      </c>
      <c r="F1199" s="23">
        <v>22.62142857142857</v>
      </c>
      <c r="H1199" s="212"/>
      <c r="I1199" s="212"/>
      <c r="K1199" s="214"/>
    </row>
    <row r="1200" spans="2:11" ht="11.25" customHeight="1">
      <c r="B1200" s="8">
        <f>MAX($B$2:B1199)+1</f>
        <v>973</v>
      </c>
      <c r="C1200" s="1" t="s">
        <v>1380</v>
      </c>
      <c r="D1200" s="1" t="s">
        <v>2091</v>
      </c>
      <c r="E1200" s="23">
        <v>17340.36</v>
      </c>
      <c r="F1200" s="23">
        <v>3487.0099999999998</v>
      </c>
      <c r="H1200" s="212"/>
      <c r="I1200" s="212"/>
      <c r="K1200" s="214"/>
    </row>
    <row r="1201" spans="2:11" ht="11.25" customHeight="1">
      <c r="B1201" s="8">
        <f>MAX($B$2:B1200)+1</f>
        <v>974</v>
      </c>
      <c r="C1201" s="1" t="s">
        <v>1381</v>
      </c>
      <c r="D1201" s="1" t="s">
        <v>2038</v>
      </c>
      <c r="E1201" s="23">
        <v>10130</v>
      </c>
      <c r="F1201" s="23">
        <v>113.40285714285713</v>
      </c>
      <c r="H1201" s="212"/>
      <c r="I1201" s="212"/>
      <c r="K1201" s="214"/>
    </row>
    <row r="1202" spans="2:11" ht="11.25" customHeight="1">
      <c r="B1202" s="8">
        <f>MAX($B$2:B1201)+1</f>
        <v>975</v>
      </c>
      <c r="C1202" s="1" t="s">
        <v>1845</v>
      </c>
      <c r="D1202" s="1" t="s">
        <v>2130</v>
      </c>
      <c r="E1202" s="23">
        <v>130482.92</v>
      </c>
      <c r="F1202" s="23">
        <v>4460.898571428572</v>
      </c>
      <c r="H1202" s="212"/>
      <c r="I1202" s="212"/>
      <c r="K1202" s="214"/>
    </row>
    <row r="1203" spans="2:11" ht="11.25" customHeight="1">
      <c r="B1203" s="8">
        <f>MAX($B$2:B1202)+1</f>
        <v>976</v>
      </c>
      <c r="C1203" s="1" t="s">
        <v>1846</v>
      </c>
      <c r="D1203" s="1" t="s">
        <v>2131</v>
      </c>
      <c r="E1203" s="23">
        <v>269929.12</v>
      </c>
      <c r="F1203" s="23">
        <v>17713.49857142857</v>
      </c>
      <c r="H1203" s="212"/>
      <c r="I1203" s="212"/>
      <c r="K1203" s="214"/>
    </row>
    <row r="1204" spans="2:11" ht="11.25" customHeight="1">
      <c r="B1204" s="8">
        <f>MAX($B$2:B1203)+1</f>
        <v>977</v>
      </c>
      <c r="C1204" s="1" t="s">
        <v>1382</v>
      </c>
      <c r="D1204" s="1" t="s">
        <v>2089</v>
      </c>
      <c r="E1204" s="23">
        <v>35419.856</v>
      </c>
      <c r="F1204" s="23">
        <v>81.64714285714285</v>
      </c>
      <c r="H1204" s="212"/>
      <c r="I1204" s="212"/>
      <c r="K1204" s="214"/>
    </row>
    <row r="1205" spans="2:11" ht="11.25" customHeight="1">
      <c r="B1205" s="8">
        <f>MAX($B$2:B1204)+1</f>
        <v>978</v>
      </c>
      <c r="C1205" s="1" t="s">
        <v>1847</v>
      </c>
      <c r="D1205" s="1" t="s">
        <v>2066</v>
      </c>
      <c r="E1205" s="23">
        <v>14000</v>
      </c>
      <c r="F1205" s="23">
        <v>167.6185714285714</v>
      </c>
      <c r="H1205" s="212"/>
      <c r="I1205" s="212"/>
      <c r="K1205" s="214"/>
    </row>
    <row r="1206" spans="2:11" ht="11.25" customHeight="1">
      <c r="B1206" s="8">
        <f>MAX($B$2:B1205)+1</f>
        <v>979</v>
      </c>
      <c r="C1206" s="1" t="s">
        <v>1383</v>
      </c>
      <c r="D1206" s="1" t="s">
        <v>2132</v>
      </c>
      <c r="E1206" s="23">
        <v>389712.31000000006</v>
      </c>
      <c r="F1206" s="23">
        <v>16733.52571428571</v>
      </c>
      <c r="H1206" s="212"/>
      <c r="I1206" s="212"/>
      <c r="K1206" s="214"/>
    </row>
    <row r="1207" spans="2:11" ht="11.25" customHeight="1">
      <c r="B1207" s="8">
        <f>MAX($B$2:B1206)+1</f>
        <v>980</v>
      </c>
      <c r="C1207" s="1" t="s">
        <v>1848</v>
      </c>
      <c r="D1207" s="1" t="s">
        <v>2037</v>
      </c>
      <c r="E1207" s="23">
        <v>14917</v>
      </c>
      <c r="F1207" s="23">
        <v>624.3914285714285</v>
      </c>
      <c r="H1207" s="212"/>
      <c r="I1207" s="212"/>
      <c r="K1207" s="214"/>
    </row>
    <row r="1208" spans="2:11" ht="11.25" customHeight="1">
      <c r="B1208" s="8">
        <f>MAX($B$2:B1207)+1</f>
        <v>981</v>
      </c>
      <c r="C1208" s="1" t="s">
        <v>1384</v>
      </c>
      <c r="D1208" s="1" t="s">
        <v>2078</v>
      </c>
      <c r="E1208" s="23">
        <v>34766</v>
      </c>
      <c r="F1208" s="23">
        <v>1619.6757142857143</v>
      </c>
      <c r="H1208" s="212"/>
      <c r="I1208" s="212"/>
      <c r="K1208" s="214"/>
    </row>
    <row r="1209" spans="2:11" ht="11.25" customHeight="1">
      <c r="B1209" s="8">
        <f>MAX($B$2:B1208)+1</f>
        <v>982</v>
      </c>
      <c r="C1209" s="1" t="s">
        <v>1385</v>
      </c>
      <c r="D1209" s="1" t="s">
        <v>2133</v>
      </c>
      <c r="E1209" s="23">
        <v>37535.340000000004</v>
      </c>
      <c r="F1209" s="23">
        <v>0</v>
      </c>
      <c r="H1209" s="212"/>
      <c r="I1209" s="212"/>
      <c r="K1209" s="214"/>
    </row>
    <row r="1210" spans="2:11" ht="11.25" customHeight="1">
      <c r="B1210" s="8">
        <f>MAX($B$2:B1209)+1</f>
        <v>983</v>
      </c>
      <c r="C1210" s="1" t="s">
        <v>2381</v>
      </c>
      <c r="E1210" s="23">
        <v>45245.06</v>
      </c>
      <c r="F1210" s="23">
        <v>0</v>
      </c>
      <c r="H1210" s="212"/>
      <c r="I1210" s="212"/>
      <c r="K1210" s="214"/>
    </row>
    <row r="1211" spans="2:11" ht="11.25" customHeight="1">
      <c r="B1211" s="8">
        <f>MAX($B$2:B1210)+1</f>
        <v>984</v>
      </c>
      <c r="C1211" s="1" t="s">
        <v>1386</v>
      </c>
      <c r="D1211" s="1" t="s">
        <v>2134</v>
      </c>
      <c r="E1211" s="23">
        <v>27447.42</v>
      </c>
      <c r="F1211" s="23">
        <v>0</v>
      </c>
      <c r="H1211" s="212"/>
      <c r="I1211" s="212"/>
      <c r="K1211" s="214"/>
    </row>
    <row r="1212" spans="2:11" ht="11.25" customHeight="1">
      <c r="B1212" s="8">
        <f>MAX($B$2:B1211)+1</f>
        <v>985</v>
      </c>
      <c r="C1212" s="1" t="s">
        <v>1849</v>
      </c>
      <c r="D1212" s="1" t="s">
        <v>2107</v>
      </c>
      <c r="E1212" s="23">
        <v>20110.83</v>
      </c>
      <c r="F1212" s="23">
        <v>545.2314285714285</v>
      </c>
      <c r="H1212" s="212"/>
      <c r="I1212" s="212"/>
      <c r="K1212" s="214"/>
    </row>
    <row r="1213" spans="2:11" ht="11.25" customHeight="1">
      <c r="B1213" s="8">
        <f>MAX($B$2:B1212)+1</f>
        <v>986</v>
      </c>
      <c r="C1213" s="1" t="s">
        <v>1387</v>
      </c>
      <c r="E1213" s="23">
        <v>10544796.86</v>
      </c>
      <c r="F1213" s="23">
        <v>96646.50857142858</v>
      </c>
      <c r="H1213" s="212"/>
      <c r="I1213" s="212"/>
      <c r="K1213" s="214"/>
    </row>
    <row r="1214" spans="2:11" ht="11.25" customHeight="1">
      <c r="B1214" s="8">
        <f>MAX($B$2:B1213)+1</f>
        <v>987</v>
      </c>
      <c r="C1214" s="1" t="s">
        <v>1850</v>
      </c>
      <c r="D1214" s="1" t="s">
        <v>2082</v>
      </c>
      <c r="E1214" s="23">
        <v>10025.1</v>
      </c>
      <c r="F1214" s="23">
        <v>361.73428571428576</v>
      </c>
      <c r="H1214" s="212"/>
      <c r="I1214" s="212"/>
      <c r="K1214" s="214"/>
    </row>
    <row r="1215" spans="2:11" ht="11.25" customHeight="1">
      <c r="B1215" s="8">
        <f>MAX($B$2:B1214)+1</f>
        <v>988</v>
      </c>
      <c r="C1215" s="1" t="s">
        <v>1851</v>
      </c>
      <c r="D1215" s="1" t="s">
        <v>2037</v>
      </c>
      <c r="E1215" s="23">
        <v>13750</v>
      </c>
      <c r="F1215" s="23">
        <v>337.86285714285714</v>
      </c>
      <c r="H1215" s="212"/>
      <c r="I1215" s="212"/>
      <c r="K1215" s="214"/>
    </row>
    <row r="1216" spans="2:11" ht="11.25" customHeight="1">
      <c r="B1216" s="8">
        <f>MAX($B$2:B1215)+1</f>
        <v>989</v>
      </c>
      <c r="C1216" s="1" t="s">
        <v>1388</v>
      </c>
      <c r="D1216" s="1" t="s">
        <v>2135</v>
      </c>
      <c r="E1216" s="23">
        <v>1907531.8099999998</v>
      </c>
      <c r="F1216" s="23">
        <v>35504.78142857143</v>
      </c>
      <c r="H1216" s="212"/>
      <c r="I1216" s="212"/>
      <c r="K1216" s="214"/>
    </row>
    <row r="1217" spans="2:11" ht="11.25" customHeight="1">
      <c r="B1217" s="8">
        <f>MAX($B$2:B1216)+1</f>
        <v>990</v>
      </c>
      <c r="C1217" s="1" t="s">
        <v>1389</v>
      </c>
      <c r="D1217" s="1" t="s">
        <v>2121</v>
      </c>
      <c r="E1217" s="23">
        <v>28002.86</v>
      </c>
      <c r="F1217" s="23">
        <v>477.8342857142857</v>
      </c>
      <c r="H1217" s="212"/>
      <c r="I1217" s="212"/>
      <c r="K1217" s="214"/>
    </row>
    <row r="1218" spans="2:11" ht="11.25" customHeight="1">
      <c r="B1218" s="8">
        <f>MAX($B$2:B1217)+1</f>
        <v>991</v>
      </c>
      <c r="C1218" s="1" t="s">
        <v>1390</v>
      </c>
      <c r="D1218" s="1" t="s">
        <v>2098</v>
      </c>
      <c r="E1218" s="23">
        <v>32532.53</v>
      </c>
      <c r="F1218" s="23">
        <v>2358.3142857142857</v>
      </c>
      <c r="H1218" s="212"/>
      <c r="I1218" s="212"/>
      <c r="K1218" s="214"/>
    </row>
    <row r="1219" spans="2:11" ht="11.25" customHeight="1">
      <c r="B1219" s="8">
        <f>MAX($B$2:B1218)+1</f>
        <v>992</v>
      </c>
      <c r="C1219" s="1" t="s">
        <v>1391</v>
      </c>
      <c r="E1219" s="23">
        <v>653607.9700000001</v>
      </c>
      <c r="F1219" s="23">
        <v>31021.942857142854</v>
      </c>
      <c r="H1219" s="212"/>
      <c r="I1219" s="212"/>
      <c r="K1219" s="214"/>
    </row>
    <row r="1220" spans="2:11" ht="11.25" customHeight="1">
      <c r="B1220" s="8">
        <f>MAX($B$2:B1219)+1</f>
        <v>993</v>
      </c>
      <c r="C1220" s="1" t="s">
        <v>1392</v>
      </c>
      <c r="E1220" s="23">
        <v>1069597.809370943</v>
      </c>
      <c r="F1220" s="23">
        <v>37101.139251240704</v>
      </c>
      <c r="G1220" s="18">
        <v>0.809822084896636</v>
      </c>
      <c r="H1220" s="212"/>
      <c r="I1220" s="212"/>
      <c r="K1220" s="214"/>
    </row>
    <row r="1221" spans="2:11" ht="11.25" customHeight="1">
      <c r="B1221" s="8">
        <f>MAX($B$2:B1220)+1</f>
        <v>994</v>
      </c>
      <c r="C1221" s="1" t="s">
        <v>1393</v>
      </c>
      <c r="D1221" s="1" t="s">
        <v>2066</v>
      </c>
      <c r="E1221" s="23">
        <v>9803</v>
      </c>
      <c r="F1221" s="23">
        <v>185.67428571428567</v>
      </c>
      <c r="H1221" s="212"/>
      <c r="I1221" s="212"/>
      <c r="K1221" s="214"/>
    </row>
    <row r="1222" spans="2:11" ht="11.25" customHeight="1">
      <c r="B1222" s="8">
        <f>MAX($B$2:B1221)+1</f>
        <v>995</v>
      </c>
      <c r="C1222" s="1" t="s">
        <v>2233</v>
      </c>
      <c r="E1222" s="23">
        <v>5610633.749999999</v>
      </c>
      <c r="F1222" s="23">
        <v>0</v>
      </c>
      <c r="H1222" s="212"/>
      <c r="I1222" s="212"/>
      <c r="K1222" s="214"/>
    </row>
    <row r="1223" spans="2:11" ht="11.25" customHeight="1">
      <c r="B1223" s="8">
        <f>MAX($B$2:B1222)+1</f>
        <v>996</v>
      </c>
      <c r="C1223" s="1" t="s">
        <v>1394</v>
      </c>
      <c r="D1223" s="1" t="s">
        <v>2105</v>
      </c>
      <c r="E1223" s="23">
        <v>13402.69</v>
      </c>
      <c r="F1223" s="23">
        <v>190.33428571428573</v>
      </c>
      <c r="H1223" s="212"/>
      <c r="I1223" s="212"/>
      <c r="K1223" s="214"/>
    </row>
    <row r="1224" spans="2:11" ht="11.25" customHeight="1">
      <c r="B1224" s="8">
        <f>MAX($B$2:B1223)+1</f>
        <v>997</v>
      </c>
      <c r="C1224" s="1" t="s">
        <v>1551</v>
      </c>
      <c r="D1224" s="1" t="s">
        <v>2043</v>
      </c>
      <c r="E1224" s="23">
        <v>30812.64</v>
      </c>
      <c r="F1224" s="23">
        <v>1720.3857142857144</v>
      </c>
      <c r="H1224" s="212"/>
      <c r="I1224" s="212"/>
      <c r="K1224" s="214"/>
    </row>
    <row r="1225" spans="2:11" ht="11.25" customHeight="1">
      <c r="B1225" s="8">
        <f>MAX($B$2:B1224)+1</f>
        <v>998</v>
      </c>
      <c r="C1225" s="1" t="s">
        <v>1852</v>
      </c>
      <c r="D1225" s="1" t="s">
        <v>2136</v>
      </c>
      <c r="E1225" s="23">
        <v>208873.09999999998</v>
      </c>
      <c r="F1225" s="23">
        <v>8721.677142857143</v>
      </c>
      <c r="H1225" s="212"/>
      <c r="I1225" s="212"/>
      <c r="K1225" s="214"/>
    </row>
    <row r="1226" spans="2:11" ht="11.25" customHeight="1">
      <c r="B1226" s="8">
        <f>MAX($B$2:B1225)+1</f>
        <v>999</v>
      </c>
      <c r="C1226" s="1" t="s">
        <v>1395</v>
      </c>
      <c r="D1226" s="1" t="s">
        <v>2042</v>
      </c>
      <c r="E1226" s="23">
        <v>30595</v>
      </c>
      <c r="F1226" s="23">
        <v>1046.2857142857142</v>
      </c>
      <c r="H1226" s="212"/>
      <c r="I1226" s="212"/>
      <c r="K1226" s="214"/>
    </row>
    <row r="1227" spans="2:11" ht="11.25" customHeight="1">
      <c r="B1227" s="8">
        <f>MAX($B$2:B1226)+1</f>
        <v>1000</v>
      </c>
      <c r="C1227" s="1" t="s">
        <v>1396</v>
      </c>
      <c r="E1227" s="23">
        <v>2995452.9300000006</v>
      </c>
      <c r="F1227" s="23">
        <v>41405.32857142858</v>
      </c>
      <c r="H1227" s="212"/>
      <c r="I1227" s="212"/>
      <c r="K1227" s="214"/>
    </row>
    <row r="1228" spans="2:11" ht="11.25" customHeight="1">
      <c r="B1228" s="8">
        <f>MAX($B$2:B1227)+1</f>
        <v>1001</v>
      </c>
      <c r="C1228" s="1" t="s">
        <v>1397</v>
      </c>
      <c r="E1228" s="23">
        <v>19856955.783999994</v>
      </c>
      <c r="F1228" s="23">
        <v>502102.09285714285</v>
      </c>
      <c r="H1228" s="212"/>
      <c r="I1228" s="212"/>
      <c r="K1228" s="214"/>
    </row>
    <row r="1229" spans="2:11" ht="11.25" customHeight="1">
      <c r="B1229" s="8">
        <f>MAX($B$2:B1228)+1</f>
        <v>1002</v>
      </c>
      <c r="C1229" s="1" t="s">
        <v>1853</v>
      </c>
      <c r="D1229" s="1" t="s">
        <v>2137</v>
      </c>
      <c r="E1229" s="23">
        <v>40198</v>
      </c>
      <c r="F1229" s="23">
        <v>1189.0171428571427</v>
      </c>
      <c r="H1229" s="212"/>
      <c r="I1229" s="212"/>
      <c r="K1229" s="214"/>
    </row>
    <row r="1230" spans="2:11" ht="11.25" customHeight="1">
      <c r="B1230" s="8">
        <f>MAX($B$2:B1229)+1</f>
        <v>1003</v>
      </c>
      <c r="C1230" s="1" t="s">
        <v>1398</v>
      </c>
      <c r="D1230" s="1" t="s">
        <v>2028</v>
      </c>
      <c r="E1230" s="23">
        <v>2983</v>
      </c>
      <c r="F1230" s="23">
        <v>2278.8614285714284</v>
      </c>
      <c r="H1230" s="212"/>
      <c r="I1230" s="212"/>
      <c r="K1230" s="214"/>
    </row>
    <row r="1231" spans="2:11" ht="11.25" customHeight="1">
      <c r="B1231" s="8">
        <f>MAX($B$2:B1230)+1</f>
        <v>1004</v>
      </c>
      <c r="C1231" s="1" t="s">
        <v>1399</v>
      </c>
      <c r="E1231" s="23">
        <v>471468.86</v>
      </c>
      <c r="F1231" s="23">
        <v>31751.212857142855</v>
      </c>
      <c r="H1231" s="212"/>
      <c r="I1231" s="212"/>
      <c r="K1231" s="214"/>
    </row>
    <row r="1232" spans="2:11" ht="11.25" customHeight="1">
      <c r="B1232" s="8">
        <f>MAX($B$2:B1231)+1</f>
        <v>1005</v>
      </c>
      <c r="C1232" s="1" t="s">
        <v>1854</v>
      </c>
      <c r="D1232" s="1" t="s">
        <v>2028</v>
      </c>
      <c r="E1232" s="23">
        <v>141675.16999999998</v>
      </c>
      <c r="F1232" s="23">
        <v>6547.942857142858</v>
      </c>
      <c r="H1232" s="212"/>
      <c r="I1232" s="212"/>
      <c r="K1232" s="214"/>
    </row>
    <row r="1233" spans="2:11" ht="11.25" customHeight="1">
      <c r="B1233" s="8">
        <f>MAX($B$2:B1232)+1</f>
        <v>1006</v>
      </c>
      <c r="C1233" s="1" t="s">
        <v>1400</v>
      </c>
      <c r="E1233" s="23">
        <v>12018982.188091248</v>
      </c>
      <c r="F1233" s="23">
        <v>261589.87955040188</v>
      </c>
      <c r="G1233" s="18">
        <v>0.6428044133926056</v>
      </c>
      <c r="H1233" s="212"/>
      <c r="I1233" s="212"/>
      <c r="K1233" s="214"/>
    </row>
    <row r="1234" spans="2:11" ht="11.25" customHeight="1">
      <c r="B1234" s="8">
        <f>MAX($B$2:B1233)+1</f>
        <v>1007</v>
      </c>
      <c r="C1234" s="1" t="s">
        <v>1401</v>
      </c>
      <c r="E1234" s="23">
        <v>796188.3267871962</v>
      </c>
      <c r="F1234" s="23">
        <v>26192.8792468629</v>
      </c>
      <c r="G1234" s="18">
        <v>0.8580765301971561</v>
      </c>
      <c r="H1234" s="212"/>
      <c r="I1234" s="212"/>
      <c r="K1234" s="214"/>
    </row>
    <row r="1235" spans="2:11" ht="11.25" customHeight="1">
      <c r="B1235" s="8">
        <f>MAX($B$2:B1234)+1</f>
        <v>1008</v>
      </c>
      <c r="C1235" s="1" t="s">
        <v>1402</v>
      </c>
      <c r="D1235" s="1" t="s">
        <v>2077</v>
      </c>
      <c r="E1235" s="23">
        <v>337734.29</v>
      </c>
      <c r="F1235" s="23">
        <v>7971.267142857142</v>
      </c>
      <c r="H1235" s="212"/>
      <c r="I1235" s="212"/>
      <c r="K1235" s="214"/>
    </row>
    <row r="1236" spans="2:11" ht="11.25" customHeight="1">
      <c r="B1236" s="8">
        <f>MAX($B$2:B1235)+1</f>
        <v>1009</v>
      </c>
      <c r="C1236" s="1" t="s">
        <v>1403</v>
      </c>
      <c r="D1236" s="1" t="s">
        <v>2037</v>
      </c>
      <c r="E1236" s="23">
        <v>4436</v>
      </c>
      <c r="F1236" s="23">
        <v>0</v>
      </c>
      <c r="H1236" s="212"/>
      <c r="I1236" s="212"/>
      <c r="K1236" s="214"/>
    </row>
    <row r="1237" spans="2:11" ht="11.25" customHeight="1">
      <c r="B1237" s="8">
        <f>MAX($B$2:B1236)+1</f>
        <v>1010</v>
      </c>
      <c r="C1237" s="1" t="s">
        <v>1404</v>
      </c>
      <c r="D1237" s="1" t="s">
        <v>2138</v>
      </c>
      <c r="E1237" s="23">
        <v>183601</v>
      </c>
      <c r="F1237" s="23">
        <v>2687.2885714285717</v>
      </c>
      <c r="H1237" s="212"/>
      <c r="I1237" s="212"/>
      <c r="K1237" s="214"/>
    </row>
    <row r="1238" spans="2:11" ht="11.25" customHeight="1">
      <c r="B1238" s="8">
        <f>MAX($B$2:B1237)+1</f>
        <v>1011</v>
      </c>
      <c r="C1238" s="1" t="s">
        <v>1405</v>
      </c>
      <c r="D1238" s="1" t="s">
        <v>2051</v>
      </c>
      <c r="E1238" s="23">
        <v>36866.31</v>
      </c>
      <c r="F1238" s="23">
        <v>649.7042857142858</v>
      </c>
      <c r="H1238" s="212"/>
      <c r="I1238" s="212"/>
      <c r="K1238" s="214"/>
    </row>
    <row r="1239" spans="2:11" ht="11.25" customHeight="1">
      <c r="B1239" s="8">
        <f>MAX($B$2:B1238)+1</f>
        <v>1012</v>
      </c>
      <c r="C1239" s="1" t="s">
        <v>1406</v>
      </c>
      <c r="D1239" s="1" t="s">
        <v>2090</v>
      </c>
      <c r="E1239" s="23">
        <v>22773</v>
      </c>
      <c r="F1239" s="23">
        <v>0</v>
      </c>
      <c r="H1239" s="212"/>
      <c r="I1239" s="212"/>
      <c r="K1239" s="214"/>
    </row>
    <row r="1240" spans="2:11" ht="11.25" customHeight="1">
      <c r="B1240" s="8">
        <f>MAX($B$2:B1239)+1</f>
        <v>1013</v>
      </c>
      <c r="C1240" s="1" t="s">
        <v>1407</v>
      </c>
      <c r="D1240" s="1" t="s">
        <v>2034</v>
      </c>
      <c r="E1240" s="23">
        <v>20733</v>
      </c>
      <c r="F1240" s="23">
        <v>553.7357142857143</v>
      </c>
      <c r="H1240" s="212"/>
      <c r="I1240" s="212"/>
      <c r="K1240" s="214"/>
    </row>
    <row r="1241" spans="2:11" ht="11.25" customHeight="1">
      <c r="B1241" s="8">
        <f>MAX($B$2:B1240)+1</f>
        <v>1014</v>
      </c>
      <c r="C1241" s="1" t="s">
        <v>1408</v>
      </c>
      <c r="D1241" s="1" t="s">
        <v>2139</v>
      </c>
      <c r="E1241" s="23">
        <v>76329.91</v>
      </c>
      <c r="F1241" s="23">
        <v>736.4685714285715</v>
      </c>
      <c r="H1241" s="212"/>
      <c r="I1241" s="212"/>
      <c r="K1241" s="214"/>
    </row>
    <row r="1242" spans="2:11" ht="11.25" customHeight="1">
      <c r="B1242" s="8">
        <f>MAX($B$2:B1241)+1</f>
        <v>1015</v>
      </c>
      <c r="C1242" s="1" t="s">
        <v>1409</v>
      </c>
      <c r="D1242" s="1" t="s">
        <v>2070</v>
      </c>
      <c r="E1242" s="23">
        <v>38025</v>
      </c>
      <c r="F1242" s="23">
        <v>553.3814285714285</v>
      </c>
      <c r="H1242" s="212"/>
      <c r="I1242" s="212"/>
      <c r="K1242" s="214"/>
    </row>
    <row r="1243" spans="2:11" ht="11.25" customHeight="1">
      <c r="B1243" s="8">
        <f>MAX($B$2:B1242)+1</f>
        <v>1016</v>
      </c>
      <c r="C1243" s="1" t="s">
        <v>643</v>
      </c>
      <c r="E1243" s="23">
        <v>21460919.995631352</v>
      </c>
      <c r="F1243" s="23">
        <v>202590.0758568615</v>
      </c>
      <c r="G1243" s="18">
        <v>0.4361224273637852</v>
      </c>
      <c r="H1243" s="212"/>
      <c r="I1243" s="212"/>
      <c r="K1243" s="214"/>
    </row>
    <row r="1244" spans="2:11" ht="11.25" customHeight="1">
      <c r="B1244" s="8">
        <f>MAX($B$2:B1243)+1</f>
        <v>1017</v>
      </c>
      <c r="C1244" s="1" t="s">
        <v>1410</v>
      </c>
      <c r="E1244" s="23">
        <v>28938178.41</v>
      </c>
      <c r="F1244" s="23">
        <v>51244.67</v>
      </c>
      <c r="H1244" s="212"/>
      <c r="I1244" s="212"/>
      <c r="K1244" s="214"/>
    </row>
    <row r="1245" spans="2:11" ht="11.25" customHeight="1">
      <c r="B1245" s="8">
        <f>MAX($B$2:B1244)+1</f>
        <v>1018</v>
      </c>
      <c r="C1245" s="1" t="s">
        <v>1411</v>
      </c>
      <c r="D1245" s="1" t="s">
        <v>2069</v>
      </c>
      <c r="E1245" s="23">
        <v>36662.2</v>
      </c>
      <c r="F1245" s="23">
        <v>406.6271428571428</v>
      </c>
      <c r="H1245" s="212"/>
      <c r="I1245" s="212"/>
      <c r="K1245" s="214"/>
    </row>
    <row r="1246" spans="2:11" ht="11.25" customHeight="1">
      <c r="B1246" s="8">
        <f>MAX($B$2:B1245)+1</f>
        <v>1019</v>
      </c>
      <c r="C1246" s="1" t="s">
        <v>1412</v>
      </c>
      <c r="E1246" s="23">
        <v>17481357.200000003</v>
      </c>
      <c r="F1246" s="23">
        <v>57874.59428571429</v>
      </c>
      <c r="H1246" s="212"/>
      <c r="I1246" s="212"/>
      <c r="K1246" s="214"/>
    </row>
    <row r="1247" spans="2:11" ht="11.25" customHeight="1">
      <c r="B1247" s="8">
        <f>MAX($B$2:B1246)+1</f>
        <v>1020</v>
      </c>
      <c r="C1247" s="1" t="s">
        <v>1413</v>
      </c>
      <c r="D1247" s="1" t="s">
        <v>2035</v>
      </c>
      <c r="E1247" s="23">
        <v>5407</v>
      </c>
      <c r="F1247" s="23">
        <v>40.75571428571429</v>
      </c>
      <c r="H1247" s="212"/>
      <c r="I1247" s="212"/>
      <c r="K1247" s="214"/>
    </row>
    <row r="1248" spans="2:11" ht="11.25" customHeight="1">
      <c r="B1248" s="8">
        <f>MAX($B$2:B1247)+1</f>
        <v>1021</v>
      </c>
      <c r="C1248" s="1" t="s">
        <v>2283</v>
      </c>
      <c r="E1248" s="23">
        <v>26665.95</v>
      </c>
      <c r="F1248" s="23">
        <v>55.98428571428571</v>
      </c>
      <c r="H1248" s="212"/>
      <c r="I1248" s="212"/>
      <c r="K1248" s="214"/>
    </row>
    <row r="1249" spans="2:11" ht="11.25" customHeight="1">
      <c r="B1249" s="8">
        <f>MAX($B$2:B1248)+1</f>
        <v>1022</v>
      </c>
      <c r="C1249" s="1" t="s">
        <v>1414</v>
      </c>
      <c r="D1249" s="1" t="s">
        <v>2025</v>
      </c>
      <c r="E1249" s="23">
        <v>11004.85</v>
      </c>
      <c r="F1249" s="23">
        <v>297.25999999999993</v>
      </c>
      <c r="H1249" s="212"/>
      <c r="I1249" s="212"/>
      <c r="K1249" s="214"/>
    </row>
    <row r="1250" spans="2:11" ht="11.25" customHeight="1">
      <c r="B1250" s="8">
        <f>MAX($B$2:B1249)+1</f>
        <v>1023</v>
      </c>
      <c r="C1250" s="1" t="s">
        <v>1855</v>
      </c>
      <c r="D1250" s="1" t="s">
        <v>2140</v>
      </c>
      <c r="E1250" s="23">
        <v>5106</v>
      </c>
      <c r="F1250" s="23">
        <v>270.67</v>
      </c>
      <c r="H1250" s="212"/>
      <c r="I1250" s="212"/>
      <c r="K1250" s="214"/>
    </row>
    <row r="1251" spans="2:11" ht="11.25" customHeight="1">
      <c r="B1251" s="8">
        <f>MAX($B$2:B1250)+1</f>
        <v>1024</v>
      </c>
      <c r="C1251" s="1" t="s">
        <v>1856</v>
      </c>
      <c r="D1251" s="1" t="s">
        <v>2130</v>
      </c>
      <c r="E1251" s="23">
        <v>126790.66</v>
      </c>
      <c r="F1251" s="23">
        <v>8179.997142857144</v>
      </c>
      <c r="H1251" s="212"/>
      <c r="I1251" s="212"/>
      <c r="K1251" s="214"/>
    </row>
    <row r="1252" spans="2:11" ht="11.25" customHeight="1">
      <c r="B1252" s="8">
        <f>MAX($B$2:B1251)+1</f>
        <v>1025</v>
      </c>
      <c r="C1252" s="1" t="s">
        <v>1631</v>
      </c>
      <c r="D1252" s="1" t="s">
        <v>2102</v>
      </c>
      <c r="E1252" s="23">
        <v>53560.98</v>
      </c>
      <c r="F1252" s="23">
        <v>811.5299999999999</v>
      </c>
      <c r="H1252" s="212"/>
      <c r="I1252" s="212"/>
      <c r="K1252" s="214"/>
    </row>
    <row r="1253" spans="2:11" ht="11.25" customHeight="1">
      <c r="B1253" s="8">
        <f>MAX($B$2:B1252)+1</f>
        <v>1026</v>
      </c>
      <c r="C1253" s="1" t="s">
        <v>1857</v>
      </c>
      <c r="E1253" s="23">
        <v>13010488.075</v>
      </c>
      <c r="F1253" s="23">
        <v>102788.82285714286</v>
      </c>
      <c r="H1253" s="212"/>
      <c r="I1253" s="212"/>
      <c r="K1253" s="214"/>
    </row>
    <row r="1254" spans="2:11" ht="11.25" customHeight="1">
      <c r="B1254" s="8">
        <f>MAX($B$2:B1253)+1</f>
        <v>1027</v>
      </c>
      <c r="C1254" s="1" t="s">
        <v>1415</v>
      </c>
      <c r="D1254" s="1" t="s">
        <v>2025</v>
      </c>
      <c r="E1254" s="23">
        <v>19894</v>
      </c>
      <c r="F1254" s="23">
        <v>715.8628571428571</v>
      </c>
      <c r="H1254" s="212"/>
      <c r="I1254" s="212"/>
      <c r="K1254" s="214"/>
    </row>
    <row r="1255" spans="2:11" ht="11.25" customHeight="1">
      <c r="B1255" s="8">
        <f>MAX($B$2:B1254)+1</f>
        <v>1028</v>
      </c>
      <c r="C1255" s="1" t="s">
        <v>1416</v>
      </c>
      <c r="E1255" s="23">
        <v>77332550.07900001</v>
      </c>
      <c r="F1255" s="23">
        <v>1204618.6500000001</v>
      </c>
      <c r="H1255" s="212"/>
      <c r="I1255" s="212"/>
      <c r="K1255" s="214"/>
    </row>
    <row r="1256" spans="2:11" ht="11.25" customHeight="1">
      <c r="B1256" s="8">
        <f>MAX($B$2:B1255)+1</f>
        <v>1029</v>
      </c>
      <c r="C1256" s="1" t="s">
        <v>1417</v>
      </c>
      <c r="E1256" s="23">
        <v>741345.3</v>
      </c>
      <c r="F1256" s="23">
        <v>11859.882857142857</v>
      </c>
      <c r="H1256" s="212"/>
      <c r="I1256" s="212"/>
      <c r="K1256" s="214"/>
    </row>
    <row r="1257" spans="2:11" ht="11.25" customHeight="1">
      <c r="B1257" s="8">
        <f>MAX($B$2:B1256)+1</f>
        <v>1030</v>
      </c>
      <c r="C1257" s="1" t="s">
        <v>1418</v>
      </c>
      <c r="D1257" s="1" t="s">
        <v>2078</v>
      </c>
      <c r="E1257" s="23">
        <v>21825</v>
      </c>
      <c r="F1257" s="23">
        <v>904.4057142857143</v>
      </c>
      <c r="H1257" s="212"/>
      <c r="I1257" s="212"/>
      <c r="K1257" s="214"/>
    </row>
    <row r="1258" spans="2:11" ht="11.25" customHeight="1">
      <c r="B1258" s="8">
        <f>MAX($B$2:B1257)+1</f>
        <v>1031</v>
      </c>
      <c r="C1258" s="1" t="s">
        <v>1419</v>
      </c>
      <c r="D1258" s="1" t="s">
        <v>2042</v>
      </c>
      <c r="E1258" s="23">
        <v>34006.69</v>
      </c>
      <c r="F1258" s="23">
        <v>1673.8885714285714</v>
      </c>
      <c r="H1258" s="212"/>
      <c r="I1258" s="212"/>
      <c r="K1258" s="214"/>
    </row>
    <row r="1259" spans="2:11" ht="11.25" customHeight="1">
      <c r="B1259" s="8">
        <f>MAX($B$2:B1258)+1</f>
        <v>1032</v>
      </c>
      <c r="C1259" s="1" t="s">
        <v>1858</v>
      </c>
      <c r="D1259" s="1" t="s">
        <v>2037</v>
      </c>
      <c r="E1259" s="23">
        <v>23070</v>
      </c>
      <c r="F1259" s="23">
        <v>427.90857142857146</v>
      </c>
      <c r="H1259" s="212"/>
      <c r="I1259" s="212"/>
      <c r="K1259" s="214"/>
    </row>
    <row r="1260" spans="2:11" ht="11.25" customHeight="1">
      <c r="B1260" s="8">
        <f>MAX($B$2:B1259)+1</f>
        <v>1033</v>
      </c>
      <c r="C1260" s="1" t="s">
        <v>1859</v>
      </c>
      <c r="E1260" s="23">
        <v>1780411.82</v>
      </c>
      <c r="F1260" s="23">
        <v>21260.205714285716</v>
      </c>
      <c r="H1260" s="212"/>
      <c r="I1260" s="212"/>
      <c r="K1260" s="214"/>
    </row>
    <row r="1261" spans="2:11" ht="11.25" customHeight="1">
      <c r="B1261" s="8">
        <f>MAX($B$2:B1260)+1</f>
        <v>1034</v>
      </c>
      <c r="C1261" s="1" t="s">
        <v>1420</v>
      </c>
      <c r="D1261" s="1" t="s">
        <v>2025</v>
      </c>
      <c r="E1261" s="23">
        <v>5249</v>
      </c>
      <c r="F1261" s="23">
        <v>516.2257142857144</v>
      </c>
      <c r="H1261" s="212"/>
      <c r="I1261" s="212"/>
      <c r="K1261" s="214"/>
    </row>
    <row r="1262" spans="2:11" ht="11.25" customHeight="1">
      <c r="B1262" s="8">
        <f>MAX($B$2:B1261)+1</f>
        <v>1035</v>
      </c>
      <c r="C1262" s="1" t="s">
        <v>1421</v>
      </c>
      <c r="E1262" s="23">
        <v>14219904.58</v>
      </c>
      <c r="F1262" s="23">
        <v>154392.68857142856</v>
      </c>
      <c r="H1262" s="212"/>
      <c r="I1262" s="212"/>
      <c r="K1262" s="214"/>
    </row>
    <row r="1263" spans="2:11" ht="11.25" customHeight="1">
      <c r="B1263" s="8">
        <f>MAX($B$2:B1262)+1</f>
        <v>1036</v>
      </c>
      <c r="C1263" s="1" t="s">
        <v>1860</v>
      </c>
      <c r="D1263" s="1" t="s">
        <v>2130</v>
      </c>
      <c r="E1263" s="23">
        <v>382744.86</v>
      </c>
      <c r="F1263" s="23">
        <v>0</v>
      </c>
      <c r="H1263" s="212"/>
      <c r="I1263" s="212"/>
      <c r="K1263" s="214"/>
    </row>
    <row r="1264" spans="2:11" ht="11.25" customHeight="1">
      <c r="B1264" s="8">
        <f>MAX($B$2:B1263)+1</f>
        <v>1037</v>
      </c>
      <c r="C1264" s="1" t="s">
        <v>2232</v>
      </c>
      <c r="E1264" s="23">
        <v>29336.59</v>
      </c>
      <c r="F1264" s="23">
        <v>3709.5999999999995</v>
      </c>
      <c r="H1264" s="212"/>
      <c r="I1264" s="212"/>
      <c r="K1264" s="214"/>
    </row>
    <row r="1265" spans="2:11" ht="11.25" customHeight="1">
      <c r="B1265" s="8">
        <f>MAX($B$2:B1264)+1</f>
        <v>1038</v>
      </c>
      <c r="C1265" s="1" t="s">
        <v>1422</v>
      </c>
      <c r="D1265" s="1" t="s">
        <v>2102</v>
      </c>
      <c r="E1265" s="23">
        <v>99531.86</v>
      </c>
      <c r="F1265" s="23">
        <v>-3411.87</v>
      </c>
      <c r="H1265" s="212"/>
      <c r="I1265" s="212"/>
      <c r="K1265" s="214"/>
    </row>
    <row r="1266" spans="2:11" ht="11.25" customHeight="1">
      <c r="B1266" s="8">
        <f>MAX($B$2:B1265)+1</f>
        <v>1039</v>
      </c>
      <c r="C1266" s="1" t="s">
        <v>1423</v>
      </c>
      <c r="D1266" s="1" t="s">
        <v>2028</v>
      </c>
      <c r="E1266" s="23">
        <v>2188</v>
      </c>
      <c r="F1266" s="23">
        <v>654.6071428571429</v>
      </c>
      <c r="H1266" s="212"/>
      <c r="I1266" s="212"/>
      <c r="K1266" s="214"/>
    </row>
    <row r="1267" spans="2:11" ht="11.25" customHeight="1">
      <c r="B1267" s="8">
        <f>MAX($B$2:B1266)+1</f>
        <v>1040</v>
      </c>
      <c r="C1267" s="1" t="s">
        <v>2363</v>
      </c>
      <c r="E1267" s="23">
        <v>56445439.279999994</v>
      </c>
      <c r="F1267" s="23">
        <v>20824.517142857145</v>
      </c>
      <c r="H1267" s="212"/>
      <c r="I1267" s="212"/>
      <c r="K1267" s="214"/>
    </row>
    <row r="1268" spans="2:11" ht="11.25" customHeight="1">
      <c r="B1268" s="8">
        <f>MAX($B$2:B1267)+1</f>
        <v>1041</v>
      </c>
      <c r="C1268" s="1" t="s">
        <v>2234</v>
      </c>
      <c r="E1268" s="23">
        <v>32888.1</v>
      </c>
      <c r="F1268" s="23">
        <v>0</v>
      </c>
      <c r="H1268" s="212"/>
      <c r="I1268" s="212"/>
      <c r="K1268" s="214"/>
    </row>
    <row r="1269" spans="2:11" ht="11.25" customHeight="1">
      <c r="B1269" s="8">
        <f>MAX($B$2:B1268)+1</f>
        <v>1042</v>
      </c>
      <c r="C1269" s="1" t="s">
        <v>1424</v>
      </c>
      <c r="D1269" s="1" t="s">
        <v>2025</v>
      </c>
      <c r="E1269" s="23">
        <v>21459</v>
      </c>
      <c r="F1269" s="23">
        <v>299.92571428571426</v>
      </c>
      <c r="H1269" s="212"/>
      <c r="I1269" s="212"/>
      <c r="K1269" s="214"/>
    </row>
    <row r="1270" spans="2:11" ht="11.25" customHeight="1">
      <c r="B1270" s="8">
        <f>MAX($B$2:B1269)+1</f>
        <v>1043</v>
      </c>
      <c r="C1270" s="1" t="s">
        <v>1425</v>
      </c>
      <c r="E1270" s="23">
        <v>7679596.188000001</v>
      </c>
      <c r="F1270" s="23">
        <v>63324.375714285714</v>
      </c>
      <c r="H1270" s="212"/>
      <c r="I1270" s="212"/>
      <c r="K1270" s="214"/>
    </row>
    <row r="1271" spans="2:11" ht="11.25" customHeight="1">
      <c r="B1271" s="8">
        <f>MAX($B$2:B1270)+1</f>
        <v>1044</v>
      </c>
      <c r="C1271" s="1" t="s">
        <v>1426</v>
      </c>
      <c r="E1271" s="23">
        <v>22577965.940000013</v>
      </c>
      <c r="F1271" s="23">
        <v>86097.47142857143</v>
      </c>
      <c r="H1271" s="212"/>
      <c r="I1271" s="212"/>
      <c r="K1271" s="214"/>
    </row>
    <row r="1272" spans="2:11" ht="11.25" customHeight="1">
      <c r="B1272" s="8">
        <f>MAX($B$2:B1271)+1</f>
        <v>1045</v>
      </c>
      <c r="C1272" s="1" t="s">
        <v>1427</v>
      </c>
      <c r="D1272" s="1" t="s">
        <v>2141</v>
      </c>
      <c r="E1272" s="23">
        <v>22100.53</v>
      </c>
      <c r="F1272" s="23">
        <v>232.47857142857146</v>
      </c>
      <c r="H1272" s="212"/>
      <c r="I1272" s="212"/>
      <c r="K1272" s="214"/>
    </row>
    <row r="1273" spans="2:11" ht="11.25" customHeight="1">
      <c r="B1273" s="8">
        <f>MAX($B$2:B1272)+1</f>
        <v>1046</v>
      </c>
      <c r="C1273" s="1" t="s">
        <v>1428</v>
      </c>
      <c r="D1273" s="1" t="s">
        <v>2026</v>
      </c>
      <c r="E1273" s="23">
        <v>18997</v>
      </c>
      <c r="F1273" s="23">
        <v>0</v>
      </c>
      <c r="H1273" s="212"/>
      <c r="I1273" s="212"/>
      <c r="K1273" s="214"/>
    </row>
    <row r="1274" spans="2:11" ht="11.25" customHeight="1">
      <c r="B1274" s="8">
        <f>MAX($B$2:B1273)+1</f>
        <v>1047</v>
      </c>
      <c r="C1274" s="1" t="s">
        <v>1429</v>
      </c>
      <c r="D1274" s="1" t="s">
        <v>2031</v>
      </c>
      <c r="E1274" s="23">
        <v>7193</v>
      </c>
      <c r="F1274" s="23">
        <v>857.7842857142857</v>
      </c>
      <c r="H1274" s="212"/>
      <c r="I1274" s="212"/>
      <c r="K1274" s="214"/>
    </row>
    <row r="1275" spans="2:11" ht="11.25" customHeight="1">
      <c r="B1275" s="8">
        <f>MAX($B$2:B1274)+1</f>
        <v>1048</v>
      </c>
      <c r="C1275" s="1" t="s">
        <v>1430</v>
      </c>
      <c r="D1275" s="1" t="s">
        <v>2142</v>
      </c>
      <c r="E1275" s="23">
        <v>62953.88</v>
      </c>
      <c r="F1275" s="23">
        <v>666.2085714285714</v>
      </c>
      <c r="H1275" s="212"/>
      <c r="I1275" s="212"/>
      <c r="K1275" s="214"/>
    </row>
    <row r="1276" spans="2:11" ht="11.25" customHeight="1">
      <c r="B1276" s="8">
        <f>MAX($B$2:B1275)+1</f>
        <v>1049</v>
      </c>
      <c r="C1276" s="1" t="s">
        <v>1431</v>
      </c>
      <c r="D1276" s="1" t="s">
        <v>2105</v>
      </c>
      <c r="E1276" s="23">
        <v>12122.33</v>
      </c>
      <c r="F1276" s="23">
        <v>452.4642857142858</v>
      </c>
      <c r="H1276" s="212"/>
      <c r="I1276" s="212"/>
      <c r="K1276" s="214"/>
    </row>
    <row r="1277" spans="2:11" ht="11.25" customHeight="1">
      <c r="B1277" s="8">
        <f>MAX($B$2:B1276)+1</f>
        <v>1050</v>
      </c>
      <c r="C1277" s="1" t="s">
        <v>1432</v>
      </c>
      <c r="D1277" s="1" t="s">
        <v>2105</v>
      </c>
      <c r="E1277" s="23">
        <v>12735.93</v>
      </c>
      <c r="F1277" s="23">
        <v>316.76714285714286</v>
      </c>
      <c r="H1277" s="212"/>
      <c r="I1277" s="212"/>
      <c r="K1277" s="214"/>
    </row>
    <row r="1278" spans="2:11" ht="11.25" customHeight="1">
      <c r="B1278" s="8">
        <f>MAX($B$2:B1277)+1</f>
        <v>1051</v>
      </c>
      <c r="C1278" s="1" t="s">
        <v>1433</v>
      </c>
      <c r="D1278" s="1" t="s">
        <v>2110</v>
      </c>
      <c r="E1278" s="23">
        <v>21534</v>
      </c>
      <c r="F1278" s="23">
        <v>770.7614285714287</v>
      </c>
      <c r="H1278" s="212"/>
      <c r="I1278" s="212"/>
      <c r="K1278" s="214"/>
    </row>
    <row r="1279" spans="2:11" ht="11.25" customHeight="1">
      <c r="B1279" s="8">
        <f>MAX($B$2:B1278)+1</f>
        <v>1052</v>
      </c>
      <c r="C1279" s="1" t="s">
        <v>1434</v>
      </c>
      <c r="D1279" s="1" t="s">
        <v>2128</v>
      </c>
      <c r="E1279" s="23">
        <v>22743.91</v>
      </c>
      <c r="F1279" s="23">
        <v>362.0514285714286</v>
      </c>
      <c r="H1279" s="212"/>
      <c r="I1279" s="212"/>
      <c r="K1279" s="214"/>
    </row>
    <row r="1280" spans="2:11" ht="11.25" customHeight="1">
      <c r="B1280" s="8">
        <f>MAX($B$2:B1279)+1</f>
        <v>1053</v>
      </c>
      <c r="C1280" s="1" t="s">
        <v>1435</v>
      </c>
      <c r="D1280" s="1" t="s">
        <v>2033</v>
      </c>
      <c r="E1280" s="23">
        <v>71363.74</v>
      </c>
      <c r="F1280" s="23">
        <v>460.2471428571429</v>
      </c>
      <c r="H1280" s="212"/>
      <c r="I1280" s="212"/>
      <c r="K1280" s="214"/>
    </row>
    <row r="1281" spans="2:11" ht="11.25" customHeight="1">
      <c r="B1281" s="8">
        <f>MAX($B$2:B1280)+1</f>
        <v>1054</v>
      </c>
      <c r="C1281" s="1" t="s">
        <v>1861</v>
      </c>
      <c r="E1281" s="23">
        <v>538047.926</v>
      </c>
      <c r="F1281" s="23">
        <v>51715.51000000001</v>
      </c>
      <c r="H1281" s="212"/>
      <c r="I1281" s="212"/>
      <c r="K1281" s="214"/>
    </row>
    <row r="1282" spans="2:11" ht="11.25" customHeight="1">
      <c r="B1282" s="8">
        <f>MAX($B$2:B1281)+1</f>
        <v>1055</v>
      </c>
      <c r="C1282" s="1" t="s">
        <v>1436</v>
      </c>
      <c r="E1282" s="23">
        <v>16197035.216999998</v>
      </c>
      <c r="F1282" s="23">
        <v>199318.82428571428</v>
      </c>
      <c r="H1282" s="212"/>
      <c r="I1282" s="212"/>
      <c r="K1282" s="214"/>
    </row>
    <row r="1283" spans="2:11" ht="11.25" customHeight="1">
      <c r="B1283" s="8">
        <f>MAX($B$2:B1282)+1</f>
        <v>1056</v>
      </c>
      <c r="C1283" s="1" t="s">
        <v>266</v>
      </c>
      <c r="E1283" s="23">
        <v>897248.7400000001</v>
      </c>
      <c r="F1283" s="23">
        <v>11257.217307858424</v>
      </c>
      <c r="G1283" s="18">
        <v>0.8148416969008401</v>
      </c>
      <c r="H1283" s="212"/>
      <c r="I1283" s="212"/>
      <c r="K1283" s="214"/>
    </row>
    <row r="1284" spans="2:11" ht="11.25" customHeight="1">
      <c r="B1284" s="8">
        <f>MAX($B$2:B1283)+1</f>
        <v>1057</v>
      </c>
      <c r="C1284" s="1" t="s">
        <v>1862</v>
      </c>
      <c r="D1284" s="1" t="s">
        <v>2066</v>
      </c>
      <c r="E1284" s="23">
        <v>439.53</v>
      </c>
      <c r="F1284" s="23">
        <v>152.6514285714286</v>
      </c>
      <c r="H1284" s="212"/>
      <c r="I1284" s="212"/>
      <c r="K1284" s="214"/>
    </row>
    <row r="1285" spans="2:11" ht="11.25" customHeight="1">
      <c r="B1285" s="8">
        <f>MAX($B$2:B1284)+1</f>
        <v>1058</v>
      </c>
      <c r="C1285" s="1" t="s">
        <v>1437</v>
      </c>
      <c r="D1285" s="1" t="s">
        <v>2091</v>
      </c>
      <c r="E1285" s="23">
        <v>42935</v>
      </c>
      <c r="F1285" s="23">
        <v>1757.7285714285715</v>
      </c>
      <c r="H1285" s="212"/>
      <c r="I1285" s="212"/>
      <c r="K1285" s="214"/>
    </row>
    <row r="1286" spans="2:11" ht="11.25" customHeight="1">
      <c r="B1286" s="8">
        <f>MAX($B$2:B1285)+1</f>
        <v>1059</v>
      </c>
      <c r="C1286" s="1" t="s">
        <v>1438</v>
      </c>
      <c r="D1286" s="1" t="s">
        <v>2062</v>
      </c>
      <c r="E1286" s="23">
        <v>89193.68</v>
      </c>
      <c r="F1286" s="23">
        <v>886.2085714285714</v>
      </c>
      <c r="H1286" s="212"/>
      <c r="I1286" s="212"/>
      <c r="K1286" s="214"/>
    </row>
    <row r="1287" spans="2:11" ht="11.25" customHeight="1">
      <c r="B1287" s="8">
        <f>MAX($B$2:B1286)+1</f>
        <v>1060</v>
      </c>
      <c r="C1287" s="1" t="s">
        <v>1439</v>
      </c>
      <c r="E1287" s="23">
        <v>3701597.19</v>
      </c>
      <c r="F1287" s="23">
        <v>25946.570000000007</v>
      </c>
      <c r="H1287" s="212"/>
      <c r="I1287" s="212"/>
      <c r="K1287" s="214"/>
    </row>
    <row r="1288" spans="2:11" ht="11.25" customHeight="1">
      <c r="B1288" s="8">
        <f>MAX($B$2:B1287)+1</f>
        <v>1061</v>
      </c>
      <c r="C1288" s="1" t="s">
        <v>1440</v>
      </c>
      <c r="E1288" s="23">
        <v>2283290.56</v>
      </c>
      <c r="F1288" s="23">
        <v>20393.77</v>
      </c>
      <c r="H1288" s="212"/>
      <c r="I1288" s="212"/>
      <c r="K1288" s="214"/>
    </row>
    <row r="1289" spans="2:11" ht="11.25" customHeight="1">
      <c r="B1289" s="8">
        <f>MAX($B$2:B1288)+1</f>
        <v>1062</v>
      </c>
      <c r="C1289" s="1" t="s">
        <v>1441</v>
      </c>
      <c r="D1289" s="1" t="s">
        <v>2028</v>
      </c>
      <c r="E1289" s="23">
        <v>7015</v>
      </c>
      <c r="F1289" s="23">
        <v>0</v>
      </c>
      <c r="H1289" s="212"/>
      <c r="I1289" s="212"/>
      <c r="K1289" s="214"/>
    </row>
    <row r="1290" spans="2:11" ht="11.25" customHeight="1">
      <c r="B1290" s="8">
        <f>MAX($B$2:B1289)+1</f>
        <v>1063</v>
      </c>
      <c r="C1290" s="1" t="s">
        <v>1442</v>
      </c>
      <c r="E1290" s="23">
        <v>10372063.019999994</v>
      </c>
      <c r="F1290" s="23">
        <v>128736.11857142858</v>
      </c>
      <c r="H1290" s="212"/>
      <c r="I1290" s="212"/>
      <c r="K1290" s="214"/>
    </row>
    <row r="1291" spans="2:11" ht="11.25" customHeight="1">
      <c r="B1291" s="8">
        <f>MAX($B$2:B1290)+1</f>
        <v>1064</v>
      </c>
      <c r="C1291" s="1" t="s">
        <v>1673</v>
      </c>
      <c r="E1291" s="23">
        <v>6897702.3616045015</v>
      </c>
      <c r="F1291" s="23">
        <v>160441.45027661382</v>
      </c>
      <c r="G1291" s="18">
        <v>0.7318955370672215</v>
      </c>
      <c r="H1291" s="212"/>
      <c r="I1291" s="212"/>
      <c r="K1291" s="214"/>
    </row>
    <row r="1292" spans="2:11" ht="11.25" customHeight="1">
      <c r="B1292" s="8">
        <f>MAX($B$2:B1291)+1</f>
        <v>1065</v>
      </c>
      <c r="C1292" s="1" t="s">
        <v>1863</v>
      </c>
      <c r="D1292" s="1" t="s">
        <v>2109</v>
      </c>
      <c r="E1292" s="23">
        <v>674983.84</v>
      </c>
      <c r="F1292" s="23">
        <v>10110.695714285714</v>
      </c>
      <c r="H1292" s="212"/>
      <c r="I1292" s="212"/>
      <c r="K1292" s="214"/>
    </row>
    <row r="1293" spans="2:11" ht="11.25" customHeight="1">
      <c r="B1293" s="8">
        <f>MAX($B$2:B1292)+1</f>
        <v>1066</v>
      </c>
      <c r="C1293" s="1" t="s">
        <v>1864</v>
      </c>
      <c r="D1293" s="1" t="s">
        <v>2070</v>
      </c>
      <c r="E1293" s="23">
        <v>10273.42</v>
      </c>
      <c r="F1293" s="23">
        <v>0</v>
      </c>
      <c r="H1293" s="212"/>
      <c r="I1293" s="212"/>
      <c r="K1293" s="214"/>
    </row>
    <row r="1294" spans="2:11" ht="11.25" customHeight="1">
      <c r="B1294" s="8">
        <f>MAX($B$2:B1293)+1</f>
        <v>1067</v>
      </c>
      <c r="C1294" s="1" t="s">
        <v>1443</v>
      </c>
      <c r="D1294" s="1" t="s">
        <v>2128</v>
      </c>
      <c r="E1294" s="23">
        <v>66581.31</v>
      </c>
      <c r="F1294" s="23">
        <v>755.0742857142857</v>
      </c>
      <c r="H1294" s="212"/>
      <c r="I1294" s="212"/>
      <c r="K1294" s="214"/>
    </row>
    <row r="1295" spans="2:11" ht="11.25" customHeight="1">
      <c r="B1295" s="8">
        <f>MAX($B$2:B1294)+1</f>
        <v>1068</v>
      </c>
      <c r="C1295" s="1" t="s">
        <v>1552</v>
      </c>
      <c r="D1295" s="1" t="s">
        <v>2025</v>
      </c>
      <c r="E1295" s="23">
        <v>3546.71</v>
      </c>
      <c r="F1295" s="23">
        <v>0</v>
      </c>
      <c r="H1295" s="212"/>
      <c r="I1295" s="212"/>
      <c r="K1295" s="214"/>
    </row>
    <row r="1296" spans="2:11" ht="11.25" customHeight="1">
      <c r="B1296" s="8">
        <f>MAX($B$2:B1295)+1</f>
        <v>1069</v>
      </c>
      <c r="C1296" s="1" t="s">
        <v>645</v>
      </c>
      <c r="E1296" s="23">
        <v>67383230.44799998</v>
      </c>
      <c r="F1296" s="23">
        <v>132216.9508571429</v>
      </c>
      <c r="G1296" s="18">
        <v>0.8</v>
      </c>
      <c r="H1296" s="212"/>
      <c r="I1296" s="212"/>
      <c r="K1296" s="214"/>
    </row>
    <row r="1297" spans="2:11" ht="11.25" customHeight="1">
      <c r="B1297" s="8">
        <f>MAX($B$2:B1296)+1</f>
        <v>1070</v>
      </c>
      <c r="C1297" s="1" t="s">
        <v>1444</v>
      </c>
      <c r="D1297" s="1" t="s">
        <v>2143</v>
      </c>
      <c r="E1297" s="23">
        <v>32812.09</v>
      </c>
      <c r="F1297" s="23">
        <v>727.0485714285714</v>
      </c>
      <c r="H1297" s="212"/>
      <c r="I1297" s="212"/>
      <c r="K1297" s="214"/>
    </row>
    <row r="1298" spans="2:11" ht="11.25" customHeight="1">
      <c r="B1298" s="8">
        <f>MAX($B$2:B1297)+1</f>
        <v>1071</v>
      </c>
      <c r="C1298" s="1" t="s">
        <v>1445</v>
      </c>
      <c r="D1298" s="1" t="s">
        <v>2031</v>
      </c>
      <c r="E1298" s="23">
        <v>59434</v>
      </c>
      <c r="F1298" s="23">
        <v>720.5571428571428</v>
      </c>
      <c r="H1298" s="212"/>
      <c r="I1298" s="212"/>
      <c r="K1298" s="214"/>
    </row>
    <row r="1299" spans="2:11" ht="11.25" customHeight="1">
      <c r="B1299" s="8">
        <f>MAX($B$2:B1298)+1</f>
        <v>1072</v>
      </c>
      <c r="C1299" s="1" t="s">
        <v>2231</v>
      </c>
      <c r="D1299" s="1" t="s">
        <v>2050</v>
      </c>
      <c r="E1299" s="23">
        <v>16060</v>
      </c>
      <c r="F1299" s="23">
        <v>489.82571428571424</v>
      </c>
      <c r="H1299" s="212"/>
      <c r="I1299" s="212"/>
      <c r="K1299" s="214"/>
    </row>
    <row r="1300" spans="2:11" ht="11.25" customHeight="1">
      <c r="B1300" s="8">
        <f>MAX($B$2:B1299)+1</f>
        <v>1073</v>
      </c>
      <c r="C1300" s="1" t="s">
        <v>1865</v>
      </c>
      <c r="D1300" s="1" t="s">
        <v>2113</v>
      </c>
      <c r="E1300" s="23">
        <v>26796</v>
      </c>
      <c r="F1300" s="23">
        <v>0</v>
      </c>
      <c r="H1300" s="212"/>
      <c r="I1300" s="212"/>
      <c r="K1300" s="214"/>
    </row>
    <row r="1301" spans="2:11" ht="11.25" customHeight="1">
      <c r="B1301" s="8">
        <f>MAX($B$2:B1300)+1</f>
        <v>1074</v>
      </c>
      <c r="C1301" s="1" t="s">
        <v>1446</v>
      </c>
      <c r="E1301" s="23">
        <v>37642267.267000005</v>
      </c>
      <c r="F1301" s="23">
        <v>230068.8442857143</v>
      </c>
      <c r="H1301" s="212"/>
      <c r="I1301" s="212"/>
      <c r="K1301" s="214"/>
    </row>
    <row r="1302" spans="2:11" ht="11.25" customHeight="1">
      <c r="B1302" s="8">
        <f>MAX($B$2:B1301)+1</f>
        <v>1075</v>
      </c>
      <c r="C1302" s="1" t="s">
        <v>1866</v>
      </c>
      <c r="E1302" s="23">
        <v>329093.47</v>
      </c>
      <c r="F1302" s="23">
        <v>3595.201428571429</v>
      </c>
      <c r="H1302" s="212"/>
      <c r="I1302" s="212"/>
      <c r="K1302" s="214"/>
    </row>
    <row r="1303" spans="2:11" ht="11.25" customHeight="1">
      <c r="B1303" s="8">
        <f>MAX($B$2:B1302)+1</f>
        <v>1076</v>
      </c>
      <c r="C1303" s="1" t="s">
        <v>647</v>
      </c>
      <c r="E1303" s="23">
        <v>3325646.2575</v>
      </c>
      <c r="F1303" s="23">
        <v>17564.688214285718</v>
      </c>
      <c r="G1303" s="18">
        <v>0.75</v>
      </c>
      <c r="H1303" s="212"/>
      <c r="I1303" s="212"/>
      <c r="K1303" s="214"/>
    </row>
    <row r="1304" spans="2:11" ht="11.25" customHeight="1">
      <c r="B1304" s="8">
        <f>MAX($B$2:B1303)+1</f>
        <v>1077</v>
      </c>
      <c r="C1304" s="1" t="s">
        <v>1447</v>
      </c>
      <c r="E1304" s="23">
        <v>6976971.223000001</v>
      </c>
      <c r="F1304" s="23">
        <v>82431.96</v>
      </c>
      <c r="H1304" s="212"/>
      <c r="I1304" s="212"/>
      <c r="K1304" s="214"/>
    </row>
    <row r="1305" spans="2:11" ht="11.25" customHeight="1">
      <c r="B1305" s="8">
        <f>MAX($B$2:B1304)+1</f>
        <v>1078</v>
      </c>
      <c r="C1305" s="1" t="s">
        <v>1448</v>
      </c>
      <c r="D1305" s="1" t="s">
        <v>2144</v>
      </c>
      <c r="E1305" s="23">
        <v>1851840.7500000002</v>
      </c>
      <c r="F1305" s="23">
        <v>31105.194285714282</v>
      </c>
      <c r="H1305" s="212"/>
      <c r="I1305" s="212"/>
      <c r="K1305" s="214"/>
    </row>
    <row r="1306" spans="2:11" ht="11.25" customHeight="1">
      <c r="B1306" s="8">
        <f>MAX($B$2:B1305)+1</f>
        <v>1079</v>
      </c>
      <c r="C1306" s="1" t="s">
        <v>1449</v>
      </c>
      <c r="D1306" s="1" t="s">
        <v>2105</v>
      </c>
      <c r="E1306" s="23">
        <v>11133.06</v>
      </c>
      <c r="F1306" s="23">
        <v>158.18285714285713</v>
      </c>
      <c r="H1306" s="212"/>
      <c r="I1306" s="212"/>
      <c r="K1306" s="214"/>
    </row>
    <row r="1307" spans="2:11" ht="11.25" customHeight="1">
      <c r="B1307" s="8">
        <f>MAX($B$2:B1306)+1</f>
        <v>1080</v>
      </c>
      <c r="C1307" s="1" t="s">
        <v>1450</v>
      </c>
      <c r="D1307" s="1" t="s">
        <v>2120</v>
      </c>
      <c r="E1307" s="23">
        <v>16027</v>
      </c>
      <c r="F1307" s="23">
        <v>0</v>
      </c>
      <c r="H1307" s="212"/>
      <c r="I1307" s="212"/>
      <c r="K1307" s="214"/>
    </row>
    <row r="1308" spans="2:11" ht="11.25" customHeight="1">
      <c r="B1308" s="8">
        <f>MAX($B$2:B1307)+1</f>
        <v>1081</v>
      </c>
      <c r="C1308" s="1" t="s">
        <v>649</v>
      </c>
      <c r="E1308" s="23">
        <v>7333240.582499998</v>
      </c>
      <c r="F1308" s="23">
        <v>89179.7625</v>
      </c>
      <c r="G1308" s="18">
        <v>0.75</v>
      </c>
      <c r="H1308" s="212"/>
      <c r="I1308" s="212"/>
      <c r="K1308" s="214"/>
    </row>
    <row r="1309" spans="2:11" ht="11.25" customHeight="1">
      <c r="B1309" s="8">
        <f>MAX($B$2:B1308)+1</f>
        <v>1082</v>
      </c>
      <c r="C1309" s="1" t="s">
        <v>651</v>
      </c>
      <c r="E1309" s="23">
        <v>36284347.19672685</v>
      </c>
      <c r="F1309" s="23">
        <v>214762.37668214427</v>
      </c>
      <c r="G1309" s="18">
        <v>0.8693287830885502</v>
      </c>
      <c r="H1309" s="212"/>
      <c r="I1309" s="212"/>
      <c r="K1309" s="214"/>
    </row>
    <row r="1310" spans="2:11" ht="11.25" customHeight="1">
      <c r="B1310" s="8">
        <f>MAX($B$2:B1309)+1</f>
        <v>1083</v>
      </c>
      <c r="C1310" s="1" t="s">
        <v>1451</v>
      </c>
      <c r="D1310" s="1" t="s">
        <v>2074</v>
      </c>
      <c r="E1310" s="23">
        <v>34739.93</v>
      </c>
      <c r="F1310" s="23">
        <v>372.64571428571435</v>
      </c>
      <c r="H1310" s="212"/>
      <c r="I1310" s="212"/>
      <c r="K1310" s="214"/>
    </row>
    <row r="1311" spans="2:11" ht="11.25" customHeight="1">
      <c r="B1311" s="8">
        <f>MAX($B$2:B1310)+1</f>
        <v>1084</v>
      </c>
      <c r="C1311" s="1" t="s">
        <v>1452</v>
      </c>
      <c r="D1311" s="1" t="s">
        <v>2043</v>
      </c>
      <c r="E1311" s="23">
        <v>58732.7</v>
      </c>
      <c r="F1311" s="23">
        <v>138.72142857142856</v>
      </c>
      <c r="H1311" s="212"/>
      <c r="I1311" s="212"/>
      <c r="K1311" s="214"/>
    </row>
    <row r="1312" spans="2:11" ht="11.25" customHeight="1">
      <c r="B1312" s="8">
        <f>MAX($B$2:B1311)+1</f>
        <v>1085</v>
      </c>
      <c r="C1312" s="1" t="s">
        <v>1453</v>
      </c>
      <c r="D1312" s="1" t="s">
        <v>2050</v>
      </c>
      <c r="E1312" s="23">
        <v>20311.760000000002</v>
      </c>
      <c r="F1312" s="23">
        <v>1089.8057142857144</v>
      </c>
      <c r="H1312" s="212"/>
      <c r="I1312" s="212"/>
      <c r="K1312" s="214"/>
    </row>
    <row r="1313" spans="2:11" ht="11.25" customHeight="1">
      <c r="B1313" s="8">
        <f>MAX($B$2:B1312)+1</f>
        <v>1086</v>
      </c>
      <c r="C1313" s="1" t="s">
        <v>1454</v>
      </c>
      <c r="D1313" s="1" t="s">
        <v>2070</v>
      </c>
      <c r="E1313" s="23">
        <v>48978</v>
      </c>
      <c r="F1313" s="23">
        <v>518.8671428571428</v>
      </c>
      <c r="H1313" s="212"/>
      <c r="I1313" s="212"/>
      <c r="K1313" s="214"/>
    </row>
    <row r="1314" spans="2:11" ht="11.25" customHeight="1">
      <c r="B1314" s="8">
        <f>MAX($B$2:B1313)+1</f>
        <v>1087</v>
      </c>
      <c r="C1314" s="1" t="s">
        <v>1553</v>
      </c>
      <c r="D1314" s="1" t="s">
        <v>2117</v>
      </c>
      <c r="E1314" s="23">
        <v>28149.08</v>
      </c>
      <c r="F1314" s="23">
        <v>0</v>
      </c>
      <c r="H1314" s="212"/>
      <c r="I1314" s="212"/>
      <c r="K1314" s="214"/>
    </row>
    <row r="1315" spans="2:11" ht="11.25" customHeight="1">
      <c r="B1315" s="8">
        <f>MAX($B$2:B1314)+1</f>
        <v>1088</v>
      </c>
      <c r="C1315" s="1" t="s">
        <v>267</v>
      </c>
      <c r="E1315" s="23">
        <v>726128.1199999999</v>
      </c>
      <c r="F1315" s="23">
        <v>10298.482594675645</v>
      </c>
      <c r="G1315" s="18">
        <v>0.5709406684073248</v>
      </c>
      <c r="H1315" s="212"/>
      <c r="I1315" s="212"/>
      <c r="K1315" s="214"/>
    </row>
    <row r="1316" spans="2:11" ht="11.25" customHeight="1">
      <c r="B1316" s="8">
        <f>MAX($B$2:B1315)+1</f>
        <v>1089</v>
      </c>
      <c r="C1316" s="1" t="s">
        <v>1455</v>
      </c>
      <c r="E1316" s="23">
        <v>1352794.88</v>
      </c>
      <c r="F1316" s="23">
        <v>15969.525714285714</v>
      </c>
      <c r="H1316" s="212"/>
      <c r="I1316" s="212"/>
      <c r="K1316" s="214"/>
    </row>
    <row r="1317" spans="2:11" ht="11.25" customHeight="1">
      <c r="B1317" s="8">
        <f>MAX($B$2:B1316)+1</f>
        <v>1090</v>
      </c>
      <c r="C1317" s="1" t="s">
        <v>1456</v>
      </c>
      <c r="D1317" s="1" t="s">
        <v>2145</v>
      </c>
      <c r="E1317" s="23">
        <v>198885.63</v>
      </c>
      <c r="F1317" s="23">
        <v>2919.98</v>
      </c>
      <c r="H1317" s="212"/>
      <c r="I1317" s="212"/>
      <c r="K1317" s="214"/>
    </row>
    <row r="1318" spans="2:11" ht="11.25" customHeight="1">
      <c r="B1318" s="8">
        <f>MAX($B$2:B1317)+1</f>
        <v>1091</v>
      </c>
      <c r="C1318" s="1" t="s">
        <v>1457</v>
      </c>
      <c r="D1318" s="1" t="s">
        <v>2124</v>
      </c>
      <c r="E1318" s="23">
        <v>429290.56</v>
      </c>
      <c r="F1318" s="23">
        <v>48543.898571428566</v>
      </c>
      <c r="H1318" s="212"/>
      <c r="I1318" s="212"/>
      <c r="K1318" s="214"/>
    </row>
    <row r="1319" spans="2:11" ht="11.25" customHeight="1">
      <c r="B1319" s="8">
        <f>MAX($B$2:B1318)+1</f>
        <v>1092</v>
      </c>
      <c r="C1319" s="1" t="s">
        <v>1458</v>
      </c>
      <c r="E1319" s="23">
        <v>1559261.7400000002</v>
      </c>
      <c r="F1319" s="23">
        <v>24606.044285714284</v>
      </c>
      <c r="H1319" s="212"/>
      <c r="I1319" s="212"/>
      <c r="K1319" s="214"/>
    </row>
    <row r="1320" spans="2:11" ht="11.25" customHeight="1">
      <c r="B1320" s="8">
        <f>MAX($B$2:B1319)+1</f>
        <v>1093</v>
      </c>
      <c r="C1320" s="1" t="s">
        <v>1459</v>
      </c>
      <c r="E1320" s="23">
        <v>71381351.99399997</v>
      </c>
      <c r="F1320" s="23">
        <v>576952.0599999999</v>
      </c>
      <c r="H1320" s="212"/>
      <c r="I1320" s="212"/>
      <c r="K1320" s="214"/>
    </row>
    <row r="1321" spans="2:11" ht="11.25" customHeight="1">
      <c r="B1321" s="8">
        <f>MAX($B$2:B1320)+1</f>
        <v>1094</v>
      </c>
      <c r="C1321" s="1" t="s">
        <v>1460</v>
      </c>
      <c r="E1321" s="23">
        <v>839145.5386303407</v>
      </c>
      <c r="F1321" s="23">
        <v>35895.25242249609</v>
      </c>
      <c r="G1321" s="18">
        <v>0.8573186273931843</v>
      </c>
      <c r="H1321" s="212"/>
      <c r="I1321" s="212"/>
      <c r="K1321" s="214"/>
    </row>
    <row r="1322" spans="2:11" ht="11.25" customHeight="1">
      <c r="B1322" s="8">
        <f>MAX($B$2:B1321)+1</f>
        <v>1095</v>
      </c>
      <c r="C1322" s="1" t="s">
        <v>1461</v>
      </c>
      <c r="D1322" s="1" t="s">
        <v>2025</v>
      </c>
      <c r="E1322" s="23">
        <v>28220</v>
      </c>
      <c r="F1322" s="23">
        <v>560.8100000000001</v>
      </c>
      <c r="H1322" s="212"/>
      <c r="I1322" s="212"/>
      <c r="K1322" s="214"/>
    </row>
    <row r="1323" spans="2:11" ht="11.25" customHeight="1">
      <c r="B1323" s="8">
        <f>MAX($B$2:B1322)+1</f>
        <v>1096</v>
      </c>
      <c r="C1323" s="1" t="s">
        <v>1462</v>
      </c>
      <c r="E1323" s="23">
        <v>37347557.19891487</v>
      </c>
      <c r="F1323" s="23">
        <v>444453.47784454474</v>
      </c>
      <c r="G1323" s="18">
        <v>0.9164762691288494</v>
      </c>
      <c r="H1323" s="212"/>
      <c r="I1323" s="212"/>
      <c r="K1323" s="214"/>
    </row>
    <row r="1324" spans="2:11" ht="11.25" customHeight="1">
      <c r="B1324" s="8">
        <f>MAX($B$2:B1323)+1</f>
        <v>1097</v>
      </c>
      <c r="C1324" s="1" t="s">
        <v>1463</v>
      </c>
      <c r="E1324" s="23">
        <v>7819490.660000001</v>
      </c>
      <c r="F1324" s="23">
        <v>33488.45285714285</v>
      </c>
      <c r="H1324" s="212"/>
      <c r="I1324" s="212"/>
      <c r="K1324" s="214"/>
    </row>
    <row r="1325" spans="2:11" ht="11.25" customHeight="1">
      <c r="B1325" s="8">
        <f>MAX($B$2:B1324)+1</f>
        <v>1098</v>
      </c>
      <c r="C1325" s="1" t="s">
        <v>1867</v>
      </c>
      <c r="D1325" s="1" t="s">
        <v>2146</v>
      </c>
      <c r="E1325" s="23">
        <v>131931.11</v>
      </c>
      <c r="F1325" s="23">
        <v>2083.4657142857145</v>
      </c>
      <c r="H1325" s="212"/>
      <c r="I1325" s="212"/>
      <c r="K1325" s="214"/>
    </row>
    <row r="1326" spans="2:11" ht="11.25" customHeight="1">
      <c r="B1326" s="8">
        <f>MAX($B$2:B1325)+1</f>
        <v>1099</v>
      </c>
      <c r="C1326" s="1" t="s">
        <v>1868</v>
      </c>
      <c r="D1326" s="1" t="s">
        <v>2069</v>
      </c>
      <c r="E1326" s="23">
        <v>56492.37</v>
      </c>
      <c r="F1326" s="23">
        <v>534.8014285714286</v>
      </c>
      <c r="H1326" s="212"/>
      <c r="I1326" s="212"/>
      <c r="K1326" s="214"/>
    </row>
    <row r="1327" spans="2:11" ht="11.25" customHeight="1">
      <c r="B1327" s="8">
        <f>MAX($B$2:B1326)+1</f>
        <v>1100</v>
      </c>
      <c r="C1327" s="1" t="s">
        <v>1464</v>
      </c>
      <c r="E1327" s="23">
        <v>1872509.417</v>
      </c>
      <c r="F1327" s="23">
        <v>48378.64428571429</v>
      </c>
      <c r="H1327" s="212"/>
      <c r="I1327" s="212"/>
      <c r="K1327" s="214"/>
    </row>
    <row r="1328" spans="2:11" ht="11.25" customHeight="1">
      <c r="B1328" s="8">
        <f>MAX($B$2:B1327)+1</f>
        <v>1101</v>
      </c>
      <c r="C1328" s="1" t="s">
        <v>1465</v>
      </c>
      <c r="D1328" s="1" t="s">
        <v>2026</v>
      </c>
      <c r="E1328" s="23">
        <v>3167</v>
      </c>
      <c r="F1328" s="23">
        <v>0</v>
      </c>
      <c r="H1328" s="212"/>
      <c r="I1328" s="212"/>
      <c r="K1328" s="214"/>
    </row>
    <row r="1329" spans="2:11" ht="11.25" customHeight="1">
      <c r="B1329" s="8">
        <f>MAX($B$2:B1328)+1</f>
        <v>1102</v>
      </c>
      <c r="C1329" s="1" t="s">
        <v>1466</v>
      </c>
      <c r="D1329" s="1" t="s">
        <v>2026</v>
      </c>
      <c r="E1329" s="23">
        <v>202128.14</v>
      </c>
      <c r="F1329" s="23">
        <v>1890.7142857142858</v>
      </c>
      <c r="H1329" s="212"/>
      <c r="I1329" s="212"/>
      <c r="K1329" s="214"/>
    </row>
    <row r="1330" spans="2:11" ht="11.25" customHeight="1">
      <c r="B1330" s="8">
        <f>MAX($B$2:B1329)+1</f>
        <v>1103</v>
      </c>
      <c r="C1330" s="1" t="s">
        <v>1467</v>
      </c>
      <c r="D1330" s="1" t="s">
        <v>2115</v>
      </c>
      <c r="E1330" s="23">
        <v>29138.83</v>
      </c>
      <c r="F1330" s="23">
        <v>531.5942857142857</v>
      </c>
      <c r="H1330" s="212"/>
      <c r="I1330" s="212"/>
      <c r="K1330" s="214"/>
    </row>
    <row r="1331" spans="2:11" ht="11.25" customHeight="1">
      <c r="B1331" s="8">
        <f>MAX($B$2:B1330)+1</f>
        <v>1104</v>
      </c>
      <c r="C1331" s="1" t="s">
        <v>1869</v>
      </c>
      <c r="D1331" s="1" t="s">
        <v>2038</v>
      </c>
      <c r="E1331" s="23">
        <v>47720</v>
      </c>
      <c r="F1331" s="23">
        <v>1061.3185714285714</v>
      </c>
      <c r="H1331" s="212"/>
      <c r="I1331" s="212"/>
      <c r="K1331" s="214"/>
    </row>
    <row r="1332" spans="2:11" ht="11.25" customHeight="1">
      <c r="B1332" s="8">
        <f>MAX($B$2:B1331)+1</f>
        <v>1105</v>
      </c>
      <c r="C1332" s="1" t="s">
        <v>1468</v>
      </c>
      <c r="D1332" s="1" t="s">
        <v>2039</v>
      </c>
      <c r="E1332" s="23">
        <v>316731.43</v>
      </c>
      <c r="F1332" s="23">
        <v>15564.085714285715</v>
      </c>
      <c r="H1332" s="212"/>
      <c r="I1332" s="212"/>
      <c r="K1332" s="214"/>
    </row>
    <row r="1333" spans="2:11" ht="11.25" customHeight="1">
      <c r="B1333" s="8">
        <f>MAX($B$2:B1332)+1</f>
        <v>1106</v>
      </c>
      <c r="C1333" s="1" t="s">
        <v>1469</v>
      </c>
      <c r="D1333" s="1" t="s">
        <v>2147</v>
      </c>
      <c r="E1333" s="23">
        <v>1994147.4379999998</v>
      </c>
      <c r="F1333" s="23">
        <v>73417.68714285713</v>
      </c>
      <c r="H1333" s="212"/>
      <c r="I1333" s="212"/>
      <c r="K1333" s="214"/>
    </row>
    <row r="1334" spans="2:11" ht="11.25" customHeight="1">
      <c r="B1334" s="8">
        <f>MAX($B$2:B1333)+1</f>
        <v>1107</v>
      </c>
      <c r="C1334" s="1" t="s">
        <v>653</v>
      </c>
      <c r="E1334" s="23">
        <v>83627472.74013337</v>
      </c>
      <c r="F1334" s="23">
        <v>577066.1200748279</v>
      </c>
      <c r="G1334" s="18">
        <v>0.9507742938703698</v>
      </c>
      <c r="H1334" s="212"/>
      <c r="I1334" s="212"/>
      <c r="K1334" s="214"/>
    </row>
    <row r="1335" spans="2:11" ht="11.25" customHeight="1">
      <c r="B1335" s="8">
        <f>MAX($B$2:B1334)+1</f>
        <v>1108</v>
      </c>
      <c r="C1335" s="1" t="s">
        <v>1668</v>
      </c>
      <c r="D1335" s="1" t="s">
        <v>2036</v>
      </c>
      <c r="E1335" s="23">
        <v>91656.45999999999</v>
      </c>
      <c r="F1335" s="23">
        <v>1047.1957142857143</v>
      </c>
      <c r="H1335" s="212"/>
      <c r="I1335" s="212"/>
      <c r="K1335" s="214"/>
    </row>
    <row r="1336" spans="2:11" ht="11.25" customHeight="1">
      <c r="B1336" s="8">
        <f>MAX($B$2:B1335)+1</f>
        <v>1109</v>
      </c>
      <c r="C1336" s="1" t="s">
        <v>1870</v>
      </c>
      <c r="D1336" s="1" t="s">
        <v>2046</v>
      </c>
      <c r="E1336" s="23">
        <v>14425</v>
      </c>
      <c r="F1336" s="23">
        <v>232.68857142857146</v>
      </c>
      <c r="H1336" s="212"/>
      <c r="I1336" s="212"/>
      <c r="K1336" s="214"/>
    </row>
    <row r="1337" spans="2:11" ht="11.25" customHeight="1">
      <c r="B1337" s="8">
        <f>MAX($B$2:B1336)+1</f>
        <v>1110</v>
      </c>
      <c r="C1337" s="1" t="s">
        <v>1871</v>
      </c>
      <c r="E1337" s="23">
        <v>17541279.717</v>
      </c>
      <c r="F1337" s="23">
        <v>259578.11857142855</v>
      </c>
      <c r="H1337" s="212"/>
      <c r="I1337" s="212"/>
      <c r="K1337" s="214"/>
    </row>
    <row r="1338" spans="2:11" ht="11.25" customHeight="1">
      <c r="B1338" s="8">
        <f>MAX($B$2:B1337)+1</f>
        <v>1111</v>
      </c>
      <c r="C1338" s="1" t="s">
        <v>1470</v>
      </c>
      <c r="D1338" s="1" t="s">
        <v>2025</v>
      </c>
      <c r="E1338" s="23">
        <v>27672</v>
      </c>
      <c r="F1338" s="23">
        <v>582.7571428571429</v>
      </c>
      <c r="H1338" s="212"/>
      <c r="I1338" s="212"/>
      <c r="K1338" s="214"/>
    </row>
    <row r="1339" spans="2:11" ht="11.25" customHeight="1">
      <c r="B1339" s="8">
        <f>MAX($B$2:B1338)+1</f>
        <v>1112</v>
      </c>
      <c r="C1339" s="1" t="s">
        <v>1471</v>
      </c>
      <c r="D1339" s="1" t="s">
        <v>2060</v>
      </c>
      <c r="E1339" s="23">
        <v>3331</v>
      </c>
      <c r="F1339" s="23">
        <v>0</v>
      </c>
      <c r="H1339" s="212"/>
      <c r="I1339" s="212"/>
      <c r="K1339" s="214"/>
    </row>
    <row r="1340" spans="2:11" ht="11.25" customHeight="1">
      <c r="B1340" s="8">
        <f>MAX($B$2:B1339)+1</f>
        <v>1113</v>
      </c>
      <c r="C1340" s="1" t="s">
        <v>1472</v>
      </c>
      <c r="D1340" s="1" t="s">
        <v>2148</v>
      </c>
      <c r="E1340" s="23">
        <v>44408.83</v>
      </c>
      <c r="F1340" s="23">
        <v>0</v>
      </c>
      <c r="H1340" s="212"/>
      <c r="I1340" s="212"/>
      <c r="K1340" s="214"/>
    </row>
    <row r="1341" spans="2:11" ht="11.25" customHeight="1">
      <c r="B1341" s="8">
        <f>MAX($B$2:B1340)+1</f>
        <v>1114</v>
      </c>
      <c r="C1341" s="1" t="s">
        <v>1872</v>
      </c>
      <c r="D1341" s="1" t="s">
        <v>2142</v>
      </c>
      <c r="E1341" s="23">
        <v>123121.03</v>
      </c>
      <c r="F1341" s="23">
        <v>2410.7414285714285</v>
      </c>
      <c r="H1341" s="212"/>
      <c r="I1341" s="212"/>
      <c r="K1341" s="214"/>
    </row>
    <row r="1342" spans="2:11" ht="11.25" customHeight="1">
      <c r="B1342" s="8">
        <f>MAX($B$2:B1341)+1</f>
        <v>1115</v>
      </c>
      <c r="C1342" s="1" t="s">
        <v>1873</v>
      </c>
      <c r="D1342" s="1" t="s">
        <v>2141</v>
      </c>
      <c r="E1342" s="23">
        <v>141908.06</v>
      </c>
      <c r="F1342" s="23">
        <v>8257.93142857143</v>
      </c>
      <c r="H1342" s="212"/>
      <c r="I1342" s="212"/>
      <c r="K1342" s="214"/>
    </row>
    <row r="1343" spans="2:11" ht="11.25" customHeight="1">
      <c r="B1343" s="8">
        <f>MAX($B$2:B1342)+1</f>
        <v>1116</v>
      </c>
      <c r="C1343" s="1" t="s">
        <v>1874</v>
      </c>
      <c r="D1343" s="1" t="s">
        <v>2107</v>
      </c>
      <c r="E1343" s="23">
        <v>12493</v>
      </c>
      <c r="F1343" s="23">
        <v>2149.1142857142854</v>
      </c>
      <c r="H1343" s="212"/>
      <c r="I1343" s="212"/>
      <c r="K1343" s="214"/>
    </row>
    <row r="1344" spans="2:11" ht="11.25" customHeight="1">
      <c r="B1344" s="8">
        <f>MAX($B$2:B1343)+1</f>
        <v>1117</v>
      </c>
      <c r="C1344" s="1" t="s">
        <v>268</v>
      </c>
      <c r="E1344" s="23">
        <v>139342.06600000005</v>
      </c>
      <c r="F1344" s="23">
        <v>3807.961847082117</v>
      </c>
      <c r="G1344" s="18">
        <v>0.36118742272488424</v>
      </c>
      <c r="H1344" s="212"/>
      <c r="I1344" s="212"/>
      <c r="K1344" s="214"/>
    </row>
    <row r="1345" spans="2:11" ht="11.25" customHeight="1">
      <c r="B1345" s="8">
        <f>MAX($B$2:B1344)+1</f>
        <v>1118</v>
      </c>
      <c r="C1345" s="1" t="s">
        <v>1473</v>
      </c>
      <c r="D1345" s="1" t="s">
        <v>2149</v>
      </c>
      <c r="E1345" s="23">
        <v>12566.38</v>
      </c>
      <c r="F1345" s="23">
        <v>5792.37</v>
      </c>
      <c r="H1345" s="212"/>
      <c r="I1345" s="212"/>
      <c r="K1345" s="214"/>
    </row>
    <row r="1346" spans="2:11" ht="11.25" customHeight="1">
      <c r="B1346" s="8">
        <f>MAX($B$2:B1345)+1</f>
        <v>1119</v>
      </c>
      <c r="C1346" s="1" t="s">
        <v>1474</v>
      </c>
      <c r="D1346" s="1" t="s">
        <v>2107</v>
      </c>
      <c r="E1346" s="23">
        <v>4255.04</v>
      </c>
      <c r="F1346" s="23">
        <v>486.46571428571434</v>
      </c>
      <c r="H1346" s="212"/>
      <c r="I1346" s="212"/>
      <c r="K1346" s="214"/>
    </row>
    <row r="1347" spans="2:11" ht="11.25" customHeight="1">
      <c r="B1347" s="8">
        <f>MAX($B$2:B1346)+1</f>
        <v>1120</v>
      </c>
      <c r="C1347" s="1" t="s">
        <v>1475</v>
      </c>
      <c r="D1347" s="1" t="s">
        <v>2129</v>
      </c>
      <c r="E1347" s="23">
        <v>50488</v>
      </c>
      <c r="F1347" s="23">
        <v>3114.6614285714286</v>
      </c>
      <c r="H1347" s="212"/>
      <c r="I1347" s="212"/>
      <c r="K1347" s="214"/>
    </row>
    <row r="1348" spans="2:11" ht="11.25" customHeight="1">
      <c r="B1348" s="8">
        <f>MAX($B$2:B1347)+1</f>
        <v>1121</v>
      </c>
      <c r="C1348" s="1" t="s">
        <v>1476</v>
      </c>
      <c r="D1348" s="1" t="s">
        <v>2066</v>
      </c>
      <c r="E1348" s="23">
        <v>27824.33</v>
      </c>
      <c r="F1348" s="23">
        <v>1066.9114285714288</v>
      </c>
      <c r="H1348" s="212"/>
      <c r="I1348" s="212"/>
      <c r="K1348" s="214"/>
    </row>
    <row r="1349" spans="2:11" ht="11.25" customHeight="1">
      <c r="B1349" s="8">
        <f>MAX($B$2:B1348)+1</f>
        <v>1122</v>
      </c>
      <c r="C1349" s="1" t="s">
        <v>1875</v>
      </c>
      <c r="D1349" s="1" t="s">
        <v>2096</v>
      </c>
      <c r="E1349" s="23">
        <v>29278</v>
      </c>
      <c r="F1349" s="23">
        <v>2856.787142857142</v>
      </c>
      <c r="H1349" s="212"/>
      <c r="I1349" s="212"/>
      <c r="K1349" s="214"/>
    </row>
    <row r="1350" spans="2:11" ht="11.25" customHeight="1">
      <c r="B1350" s="8">
        <f>MAX($B$2:B1349)+1</f>
        <v>1123</v>
      </c>
      <c r="C1350" s="1" t="s">
        <v>269</v>
      </c>
      <c r="E1350" s="23">
        <v>721144.6683934142</v>
      </c>
      <c r="F1350" s="23">
        <v>16992.851938047555</v>
      </c>
      <c r="G1350" s="18">
        <v>0.5556308760380965</v>
      </c>
      <c r="H1350" s="212"/>
      <c r="I1350" s="212"/>
      <c r="K1350" s="214"/>
    </row>
    <row r="1351" spans="2:11" ht="11.25" customHeight="1">
      <c r="B1351" s="8">
        <f>MAX($B$2:B1350)+1</f>
        <v>1124</v>
      </c>
      <c r="C1351" s="1" t="s">
        <v>1477</v>
      </c>
      <c r="E1351" s="23">
        <v>61975309.71900002</v>
      </c>
      <c r="F1351" s="23">
        <v>736091.2042857144</v>
      </c>
      <c r="H1351" s="212"/>
      <c r="I1351" s="212"/>
      <c r="K1351" s="214"/>
    </row>
    <row r="1352" spans="2:11" ht="11.25" customHeight="1">
      <c r="B1352" s="8">
        <f>MAX($B$2:B1351)+1</f>
        <v>1125</v>
      </c>
      <c r="C1352" s="1" t="s">
        <v>1478</v>
      </c>
      <c r="D1352" s="1" t="s">
        <v>2119</v>
      </c>
      <c r="E1352" s="23">
        <v>17455.86</v>
      </c>
      <c r="F1352" s="23">
        <v>0</v>
      </c>
      <c r="H1352" s="212"/>
      <c r="I1352" s="212"/>
      <c r="K1352" s="214"/>
    </row>
    <row r="1353" spans="2:11" ht="11.25" customHeight="1">
      <c r="B1353" s="8">
        <f>MAX($B$2:B1352)+1</f>
        <v>1126</v>
      </c>
      <c r="C1353" s="1" t="s">
        <v>2364</v>
      </c>
      <c r="E1353" s="23">
        <v>33553692.30999999</v>
      </c>
      <c r="F1353" s="23">
        <v>5297.815714285714</v>
      </c>
      <c r="H1353" s="212"/>
      <c r="I1353" s="212"/>
      <c r="K1353" s="214"/>
    </row>
    <row r="1354" spans="2:11" ht="11.25" customHeight="1">
      <c r="B1354" s="8">
        <f>MAX($B$2:B1353)+1</f>
        <v>1127</v>
      </c>
      <c r="C1354" s="1" t="s">
        <v>1479</v>
      </c>
      <c r="D1354" s="1" t="s">
        <v>2076</v>
      </c>
      <c r="E1354" s="23">
        <v>17122</v>
      </c>
      <c r="F1354" s="23">
        <v>0</v>
      </c>
      <c r="H1354" s="212"/>
      <c r="I1354" s="212"/>
      <c r="K1354" s="214"/>
    </row>
    <row r="1355" spans="2:11" ht="11.25" customHeight="1">
      <c r="B1355" s="8">
        <f>MAX($B$2:B1354)+1</f>
        <v>1128</v>
      </c>
      <c r="C1355" s="1" t="s">
        <v>1480</v>
      </c>
      <c r="D1355" s="1" t="s">
        <v>2026</v>
      </c>
      <c r="E1355" s="23">
        <v>128212.31</v>
      </c>
      <c r="F1355" s="23">
        <v>1431.5571428571432</v>
      </c>
      <c r="H1355" s="212"/>
      <c r="I1355" s="212"/>
      <c r="K1355" s="214"/>
    </row>
    <row r="1356" spans="2:11" ht="11.25" customHeight="1">
      <c r="B1356" s="8">
        <f>MAX($B$2:B1355)+1</f>
        <v>1129</v>
      </c>
      <c r="C1356" s="1" t="s">
        <v>270</v>
      </c>
      <c r="E1356" s="23">
        <v>1649488.1332582415</v>
      </c>
      <c r="F1356" s="23">
        <v>16166.732125564567</v>
      </c>
      <c r="G1356" s="18">
        <v>0.7821855725495859</v>
      </c>
      <c r="H1356" s="212"/>
      <c r="I1356" s="212"/>
      <c r="K1356" s="214"/>
    </row>
    <row r="1357" spans="2:11" ht="11.25" customHeight="1">
      <c r="B1357" s="8">
        <f>MAX($B$2:B1356)+1</f>
        <v>1130</v>
      </c>
      <c r="C1357" s="1" t="s">
        <v>1876</v>
      </c>
      <c r="D1357" s="1" t="s">
        <v>2090</v>
      </c>
      <c r="E1357" s="23">
        <v>67337.75</v>
      </c>
      <c r="F1357" s="23">
        <v>5736.948571428571</v>
      </c>
      <c r="H1357" s="212"/>
      <c r="I1357" s="212"/>
      <c r="K1357" s="214"/>
    </row>
    <row r="1358" spans="2:11" ht="11.25" customHeight="1">
      <c r="B1358" s="8">
        <f>MAX($B$2:B1357)+1</f>
        <v>1131</v>
      </c>
      <c r="C1358" s="1" t="s">
        <v>1877</v>
      </c>
      <c r="D1358" s="1" t="s">
        <v>2069</v>
      </c>
      <c r="E1358" s="23">
        <v>29452</v>
      </c>
      <c r="F1358" s="23">
        <v>231.65285714285716</v>
      </c>
      <c r="H1358" s="212"/>
      <c r="I1358" s="212"/>
      <c r="K1358" s="214"/>
    </row>
    <row r="1359" spans="2:11" ht="11.25" customHeight="1">
      <c r="B1359" s="8">
        <f>MAX($B$2:B1358)+1</f>
        <v>1132</v>
      </c>
      <c r="C1359" s="1" t="s">
        <v>1481</v>
      </c>
      <c r="E1359" s="23">
        <v>2711799.4599999995</v>
      </c>
      <c r="F1359" s="23">
        <v>38436.869999999995</v>
      </c>
      <c r="H1359" s="212"/>
      <c r="I1359" s="212"/>
      <c r="K1359" s="214"/>
    </row>
    <row r="1360" spans="2:11" ht="11.25" customHeight="1">
      <c r="B1360" s="8">
        <f>MAX($B$2:B1359)+1</f>
        <v>1133</v>
      </c>
      <c r="C1360" s="1" t="s">
        <v>1482</v>
      </c>
      <c r="D1360" s="1" t="s">
        <v>2150</v>
      </c>
      <c r="E1360" s="23">
        <v>32178.670000000002</v>
      </c>
      <c r="F1360" s="23">
        <v>125.35857142857142</v>
      </c>
      <c r="H1360" s="212"/>
      <c r="I1360" s="212"/>
      <c r="K1360" s="214"/>
    </row>
    <row r="1361" spans="2:11" ht="11.25" customHeight="1">
      <c r="B1361" s="8">
        <f>MAX($B$2:B1360)+1</f>
        <v>1134</v>
      </c>
      <c r="C1361" s="1" t="s">
        <v>1483</v>
      </c>
      <c r="D1361" s="1" t="s">
        <v>2088</v>
      </c>
      <c r="E1361" s="23">
        <v>15208</v>
      </c>
      <c r="F1361" s="23">
        <v>370.2371428571428</v>
      </c>
      <c r="H1361" s="212"/>
      <c r="I1361" s="212"/>
      <c r="K1361" s="214"/>
    </row>
    <row r="1362" spans="2:11" ht="11.25" customHeight="1">
      <c r="B1362" s="8">
        <f>MAX($B$2:B1361)+1</f>
        <v>1135</v>
      </c>
      <c r="C1362" s="1" t="s">
        <v>1878</v>
      </c>
      <c r="D1362" s="1" t="s">
        <v>2151</v>
      </c>
      <c r="E1362" s="23">
        <v>7307</v>
      </c>
      <c r="F1362" s="23">
        <v>111.96285714285715</v>
      </c>
      <c r="H1362" s="212"/>
      <c r="I1362" s="212"/>
      <c r="K1362" s="214"/>
    </row>
    <row r="1363" spans="2:11" ht="11.25" customHeight="1">
      <c r="B1363" s="8">
        <f>MAX($B$2:B1362)+1</f>
        <v>1136</v>
      </c>
      <c r="C1363" s="1" t="s">
        <v>1484</v>
      </c>
      <c r="E1363" s="23">
        <v>9700370.910000002</v>
      </c>
      <c r="F1363" s="23">
        <v>191802.17142857146</v>
      </c>
      <c r="H1363" s="212"/>
      <c r="I1363" s="212"/>
      <c r="K1363" s="214"/>
    </row>
    <row r="1364" spans="2:11" ht="11.25" customHeight="1">
      <c r="B1364" s="8">
        <f>MAX($B$2:B1363)+1</f>
        <v>1137</v>
      </c>
      <c r="C1364" s="1" t="s">
        <v>1485</v>
      </c>
      <c r="E1364" s="23">
        <v>1544774.7300000002</v>
      </c>
      <c r="F1364" s="23">
        <v>50382.40571428571</v>
      </c>
      <c r="H1364" s="212"/>
      <c r="I1364" s="212"/>
      <c r="K1364" s="214"/>
    </row>
    <row r="1365" spans="2:11" ht="11.25" customHeight="1">
      <c r="B1365" s="8">
        <f>MAX($B$2:B1364)+1</f>
        <v>1138</v>
      </c>
      <c r="C1365" s="1" t="s">
        <v>1486</v>
      </c>
      <c r="D1365" s="1" t="s">
        <v>2031</v>
      </c>
      <c r="E1365" s="23">
        <v>96415.71</v>
      </c>
      <c r="F1365" s="23">
        <v>3028.218571428572</v>
      </c>
      <c r="H1365" s="212"/>
      <c r="I1365" s="212"/>
      <c r="K1365" s="214"/>
    </row>
    <row r="1366" spans="2:11" ht="11.25" customHeight="1">
      <c r="B1366" s="8">
        <f>MAX($B$2:B1365)+1</f>
        <v>1139</v>
      </c>
      <c r="C1366" s="1" t="s">
        <v>1487</v>
      </c>
      <c r="E1366" s="23">
        <v>4415277.5</v>
      </c>
      <c r="F1366" s="23">
        <v>67866.03</v>
      </c>
      <c r="H1366" s="212"/>
      <c r="I1366" s="212"/>
      <c r="K1366" s="214"/>
    </row>
    <row r="1367" spans="2:11" ht="11.25" customHeight="1">
      <c r="B1367" s="8">
        <f>MAX($B$2:B1366)+1</f>
        <v>1140</v>
      </c>
      <c r="C1367" s="1" t="s">
        <v>272</v>
      </c>
      <c r="E1367" s="23">
        <v>155809.15000000002</v>
      </c>
      <c r="F1367" s="23">
        <v>4429.710911966265</v>
      </c>
      <c r="G1367" s="18">
        <v>0.45948123663144425</v>
      </c>
      <c r="H1367" s="212"/>
      <c r="I1367" s="212"/>
      <c r="K1367" s="214"/>
    </row>
    <row r="1368" spans="2:11" ht="11.25" customHeight="1">
      <c r="B1368" s="8">
        <f>MAX($B$2:B1367)+1</f>
        <v>1141</v>
      </c>
      <c r="C1368" s="1" t="s">
        <v>1488</v>
      </c>
      <c r="D1368" s="1" t="s">
        <v>2126</v>
      </c>
      <c r="E1368" s="23">
        <v>46637.2</v>
      </c>
      <c r="F1368" s="23">
        <v>3722.382857142857</v>
      </c>
      <c r="H1368" s="212"/>
      <c r="I1368" s="212"/>
      <c r="K1368" s="214"/>
    </row>
    <row r="1369" spans="2:11" ht="11.25" customHeight="1">
      <c r="B1369" s="8">
        <f>MAX($B$2:B1368)+1</f>
        <v>1142</v>
      </c>
      <c r="C1369" s="1" t="s">
        <v>1879</v>
      </c>
      <c r="D1369" s="1" t="s">
        <v>2080</v>
      </c>
      <c r="E1369" s="23">
        <v>28362</v>
      </c>
      <c r="F1369" s="23">
        <v>648.3928571428571</v>
      </c>
      <c r="H1369" s="212"/>
      <c r="I1369" s="212"/>
      <c r="K1369" s="214"/>
    </row>
    <row r="1370" spans="2:11" ht="11.25" customHeight="1">
      <c r="B1370" s="8">
        <f>MAX($B$2:B1369)+1</f>
        <v>1143</v>
      </c>
      <c r="C1370" s="1" t="s">
        <v>1880</v>
      </c>
      <c r="D1370" s="1" t="s">
        <v>2066</v>
      </c>
      <c r="E1370" s="23">
        <v>262565.47</v>
      </c>
      <c r="F1370" s="23">
        <v>1165.24</v>
      </c>
      <c r="H1370" s="212"/>
      <c r="I1370" s="212"/>
      <c r="K1370" s="214"/>
    </row>
    <row r="1371" spans="2:11" ht="11.25" customHeight="1">
      <c r="B1371" s="8">
        <f>MAX($B$2:B1370)+1</f>
        <v>1144</v>
      </c>
      <c r="C1371" s="1" t="s">
        <v>1881</v>
      </c>
      <c r="D1371" s="1" t="s">
        <v>2037</v>
      </c>
      <c r="E1371" s="23">
        <v>87961.36</v>
      </c>
      <c r="F1371" s="23">
        <v>7235.698571428571</v>
      </c>
      <c r="H1371" s="212"/>
      <c r="I1371" s="212"/>
      <c r="K1371" s="214"/>
    </row>
    <row r="1372" spans="2:11" ht="11.25" customHeight="1">
      <c r="B1372" s="8">
        <f>MAX($B$2:B1371)+1</f>
        <v>1145</v>
      </c>
      <c r="C1372" s="1" t="s">
        <v>1882</v>
      </c>
      <c r="D1372" s="1" t="s">
        <v>2152</v>
      </c>
      <c r="E1372" s="23">
        <v>42949.84</v>
      </c>
      <c r="F1372" s="23">
        <v>8878.235714285716</v>
      </c>
      <c r="H1372" s="212"/>
      <c r="I1372" s="212"/>
      <c r="K1372" s="214"/>
    </row>
    <row r="1373" spans="2:11" ht="11.25" customHeight="1">
      <c r="B1373" s="8">
        <f>MAX($B$2:B1372)+1</f>
        <v>1146</v>
      </c>
      <c r="C1373" s="1" t="s">
        <v>273</v>
      </c>
      <c r="E1373" s="23">
        <v>512217</v>
      </c>
      <c r="F1373" s="23">
        <v>4845.1681593430685</v>
      </c>
      <c r="G1373" s="18">
        <v>0.9712194305699278</v>
      </c>
      <c r="H1373" s="212"/>
      <c r="I1373" s="212"/>
      <c r="K1373" s="214"/>
    </row>
    <row r="1374" spans="2:11" ht="11.25" customHeight="1">
      <c r="B1374" s="8">
        <f>MAX($B$2:B1373)+1</f>
        <v>1147</v>
      </c>
      <c r="C1374" s="1" t="s">
        <v>0</v>
      </c>
      <c r="D1374" s="1" t="s">
        <v>2043</v>
      </c>
      <c r="E1374" s="23">
        <v>39582</v>
      </c>
      <c r="F1374" s="23">
        <v>403.88571428571424</v>
      </c>
      <c r="H1374" s="212"/>
      <c r="I1374" s="212"/>
      <c r="K1374" s="214"/>
    </row>
    <row r="1375" spans="2:11" ht="11.25" customHeight="1">
      <c r="B1375" s="8">
        <f>MAX($B$2:B1374)+1</f>
        <v>1148</v>
      </c>
      <c r="C1375" s="1" t="s">
        <v>655</v>
      </c>
      <c r="D1375" s="1" t="s">
        <v>2153</v>
      </c>
      <c r="E1375" s="23">
        <v>7276792.779319057</v>
      </c>
      <c r="F1375" s="23">
        <v>133571.4796339599</v>
      </c>
      <c r="G1375" s="18">
        <v>0.6325212805701099</v>
      </c>
      <c r="H1375" s="212"/>
      <c r="I1375" s="212"/>
      <c r="K1375" s="214"/>
    </row>
    <row r="1376" spans="2:11" ht="11.25" customHeight="1">
      <c r="B1376" s="8">
        <f>MAX($B$2:B1375)+1</f>
        <v>1149</v>
      </c>
      <c r="C1376" s="1" t="s">
        <v>1</v>
      </c>
      <c r="D1376" s="1" t="s">
        <v>2119</v>
      </c>
      <c r="E1376" s="23">
        <v>439706</v>
      </c>
      <c r="F1376" s="23">
        <v>7044.484285714286</v>
      </c>
      <c r="H1376" s="212"/>
      <c r="I1376" s="212"/>
      <c r="K1376" s="214"/>
    </row>
    <row r="1377" spans="2:11" ht="11.25" customHeight="1">
      <c r="B1377" s="8">
        <f>MAX($B$2:B1376)+1</f>
        <v>1150</v>
      </c>
      <c r="C1377" s="1" t="s">
        <v>274</v>
      </c>
      <c r="E1377" s="23">
        <v>121780.62000000001</v>
      </c>
      <c r="F1377" s="23">
        <v>4661.367663757206</v>
      </c>
      <c r="G1377" s="18">
        <v>0.651896941924083</v>
      </c>
      <c r="H1377" s="212"/>
      <c r="I1377" s="212"/>
      <c r="K1377" s="214"/>
    </row>
    <row r="1378" spans="2:11" ht="11.25" customHeight="1">
      <c r="B1378" s="8">
        <f>MAX($B$2:B1377)+1</f>
        <v>1151</v>
      </c>
      <c r="C1378" s="1" t="s">
        <v>2</v>
      </c>
      <c r="D1378" s="1" t="s">
        <v>2025</v>
      </c>
      <c r="E1378" s="23">
        <v>20899.58</v>
      </c>
      <c r="F1378" s="23">
        <v>261.0514285714286</v>
      </c>
      <c r="H1378" s="212"/>
      <c r="I1378" s="212"/>
      <c r="K1378" s="214"/>
    </row>
    <row r="1379" spans="2:11" ht="11.25" customHeight="1">
      <c r="B1379" s="8">
        <f>MAX($B$2:B1378)+1</f>
        <v>1152</v>
      </c>
      <c r="C1379" s="1" t="s">
        <v>3</v>
      </c>
      <c r="D1379" s="1" t="s">
        <v>2041</v>
      </c>
      <c r="E1379" s="23">
        <v>59484.1</v>
      </c>
      <c r="F1379" s="23">
        <v>570.4828571428571</v>
      </c>
      <c r="H1379" s="212"/>
      <c r="I1379" s="212"/>
      <c r="K1379" s="214"/>
    </row>
    <row r="1380" spans="2:11" ht="11.25" customHeight="1">
      <c r="B1380" s="8">
        <f>MAX($B$2:B1379)+1</f>
        <v>1153</v>
      </c>
      <c r="C1380" s="1" t="s">
        <v>1883</v>
      </c>
      <c r="D1380" s="1" t="s">
        <v>2111</v>
      </c>
      <c r="E1380" s="23">
        <v>25067.4</v>
      </c>
      <c r="F1380" s="23">
        <v>577.4914285714286</v>
      </c>
      <c r="H1380" s="212"/>
      <c r="I1380" s="212"/>
      <c r="K1380" s="214"/>
    </row>
    <row r="1381" spans="2:11" ht="11.25" customHeight="1">
      <c r="B1381" s="8">
        <f>MAX($B$2:B1380)+1</f>
        <v>1154</v>
      </c>
      <c r="C1381" s="1" t="s">
        <v>4</v>
      </c>
      <c r="D1381" s="1" t="s">
        <v>2090</v>
      </c>
      <c r="E1381" s="23">
        <v>4391.62</v>
      </c>
      <c r="F1381" s="23">
        <v>0</v>
      </c>
      <c r="H1381" s="212"/>
      <c r="I1381" s="212"/>
      <c r="K1381" s="214"/>
    </row>
    <row r="1382" spans="2:11" ht="11.25" customHeight="1">
      <c r="B1382" s="8">
        <f>MAX($B$2:B1381)+1</f>
        <v>1155</v>
      </c>
      <c r="C1382" s="1" t="s">
        <v>2382</v>
      </c>
      <c r="E1382" s="23">
        <v>95236.41</v>
      </c>
      <c r="F1382" s="23">
        <v>1773.287142857143</v>
      </c>
      <c r="H1382" s="212"/>
      <c r="I1382" s="212"/>
      <c r="K1382" s="214"/>
    </row>
    <row r="1383" spans="2:11" ht="11.25" customHeight="1">
      <c r="B1383" s="8">
        <f>MAX($B$2:B1382)+1</f>
        <v>1156</v>
      </c>
      <c r="C1383" s="1" t="s">
        <v>5</v>
      </c>
      <c r="D1383" s="1" t="s">
        <v>2062</v>
      </c>
      <c r="E1383" s="23">
        <v>114195</v>
      </c>
      <c r="F1383" s="23">
        <v>2465.3299999999995</v>
      </c>
      <c r="H1383" s="212"/>
      <c r="I1383" s="212"/>
      <c r="K1383" s="214"/>
    </row>
    <row r="1384" spans="2:11" ht="11.25" customHeight="1">
      <c r="B1384" s="8">
        <f>MAX($B$2:B1383)+1</f>
        <v>1157</v>
      </c>
      <c r="C1384" s="1" t="s">
        <v>6</v>
      </c>
      <c r="D1384" s="1" t="s">
        <v>2025</v>
      </c>
      <c r="E1384" s="23">
        <v>207354</v>
      </c>
      <c r="F1384" s="23">
        <v>1405.3014285714287</v>
      </c>
      <c r="H1384" s="212"/>
      <c r="I1384" s="212"/>
      <c r="K1384" s="214"/>
    </row>
    <row r="1385" spans="2:11" ht="11.25" customHeight="1">
      <c r="B1385" s="8">
        <f>MAX($B$2:B1384)+1</f>
        <v>1158</v>
      </c>
      <c r="C1385" s="1" t="s">
        <v>7</v>
      </c>
      <c r="D1385" s="1" t="s">
        <v>2025</v>
      </c>
      <c r="E1385" s="23">
        <v>50959</v>
      </c>
      <c r="F1385" s="23">
        <v>0</v>
      </c>
      <c r="H1385" s="212"/>
      <c r="I1385" s="212"/>
      <c r="K1385" s="214"/>
    </row>
    <row r="1386" spans="2:11" ht="11.25" customHeight="1">
      <c r="B1386" s="8">
        <f>MAX($B$2:B1385)+1</f>
        <v>1159</v>
      </c>
      <c r="C1386" s="1" t="s">
        <v>8</v>
      </c>
      <c r="D1386" s="1" t="s">
        <v>2025</v>
      </c>
      <c r="E1386" s="23">
        <v>3248</v>
      </c>
      <c r="F1386" s="23">
        <v>1222.1442857142858</v>
      </c>
      <c r="H1386" s="212"/>
      <c r="I1386" s="212"/>
      <c r="K1386" s="214"/>
    </row>
    <row r="1387" spans="2:11" ht="11.25" customHeight="1">
      <c r="B1387" s="8">
        <f>MAX($B$2:B1386)+1</f>
        <v>1160</v>
      </c>
      <c r="C1387" s="1" t="s">
        <v>9</v>
      </c>
      <c r="D1387" s="1" t="s">
        <v>2028</v>
      </c>
      <c r="E1387" s="23">
        <v>70494.34</v>
      </c>
      <c r="F1387" s="23">
        <v>480.61571428571426</v>
      </c>
      <c r="H1387" s="212"/>
      <c r="I1387" s="212"/>
      <c r="K1387" s="214"/>
    </row>
    <row r="1388" spans="2:11" ht="11.25" customHeight="1">
      <c r="B1388" s="8">
        <f>MAX($B$2:B1387)+1</f>
        <v>1161</v>
      </c>
      <c r="C1388" s="1" t="s">
        <v>1884</v>
      </c>
      <c r="D1388" s="1" t="s">
        <v>2082</v>
      </c>
      <c r="E1388" s="23">
        <v>156911</v>
      </c>
      <c r="F1388" s="23">
        <v>3047.3299999999995</v>
      </c>
      <c r="H1388" s="212"/>
      <c r="I1388" s="212"/>
      <c r="K1388" s="214"/>
    </row>
    <row r="1389" spans="2:11" ht="11.25" customHeight="1">
      <c r="B1389" s="8">
        <f>MAX($B$2:B1388)+1</f>
        <v>1162</v>
      </c>
      <c r="C1389" s="1" t="s">
        <v>10</v>
      </c>
      <c r="E1389" s="23">
        <v>818531.5199999999</v>
      </c>
      <c r="F1389" s="23">
        <v>16552.23857142857</v>
      </c>
      <c r="H1389" s="212"/>
      <c r="I1389" s="212"/>
      <c r="K1389" s="214"/>
    </row>
    <row r="1390" spans="2:11" ht="11.25" customHeight="1">
      <c r="B1390" s="8">
        <f>MAX($B$2:B1389)+1</f>
        <v>1163</v>
      </c>
      <c r="C1390" s="1" t="s">
        <v>11</v>
      </c>
      <c r="D1390" s="1" t="s">
        <v>2025</v>
      </c>
      <c r="E1390" s="23">
        <v>1305</v>
      </c>
      <c r="F1390" s="23">
        <v>354.5357142857143</v>
      </c>
      <c r="H1390" s="212"/>
      <c r="I1390" s="212"/>
      <c r="K1390" s="214"/>
    </row>
    <row r="1391" spans="2:11" ht="11.25" customHeight="1">
      <c r="B1391" s="8">
        <f>MAX($B$2:B1390)+1</f>
        <v>1164</v>
      </c>
      <c r="C1391" s="1" t="s">
        <v>12</v>
      </c>
      <c r="D1391" s="1" t="s">
        <v>2026</v>
      </c>
      <c r="E1391" s="23">
        <v>61174.759999999995</v>
      </c>
      <c r="F1391" s="23">
        <v>2617.48</v>
      </c>
      <c r="H1391" s="212"/>
      <c r="I1391" s="212"/>
      <c r="K1391" s="214"/>
    </row>
    <row r="1392" spans="2:11" ht="11.25" customHeight="1">
      <c r="B1392" s="8">
        <f>MAX($B$2:B1391)+1</f>
        <v>1165</v>
      </c>
      <c r="C1392" s="1" t="s">
        <v>13</v>
      </c>
      <c r="D1392" s="1" t="s">
        <v>2047</v>
      </c>
      <c r="E1392" s="23">
        <v>10025.1</v>
      </c>
      <c r="F1392" s="23">
        <v>1015.9800000000001</v>
      </c>
      <c r="H1392" s="212"/>
      <c r="I1392" s="212"/>
      <c r="K1392" s="214"/>
    </row>
    <row r="1393" spans="2:11" ht="11.25" customHeight="1">
      <c r="B1393" s="8">
        <f>MAX($B$2:B1392)+1</f>
        <v>1166</v>
      </c>
      <c r="C1393" s="1" t="s">
        <v>14</v>
      </c>
      <c r="D1393" s="1" t="s">
        <v>2120</v>
      </c>
      <c r="E1393" s="23">
        <v>7514</v>
      </c>
      <c r="F1393" s="23">
        <v>0</v>
      </c>
      <c r="H1393" s="212"/>
      <c r="I1393" s="212"/>
      <c r="K1393" s="214"/>
    </row>
    <row r="1394" spans="2:11" ht="11.25" customHeight="1">
      <c r="B1394" s="8">
        <f>MAX($B$2:B1393)+1</f>
        <v>1167</v>
      </c>
      <c r="C1394" s="1" t="s">
        <v>15</v>
      </c>
      <c r="D1394" s="1" t="s">
        <v>2154</v>
      </c>
      <c r="E1394" s="23">
        <v>357021.07</v>
      </c>
      <c r="F1394" s="23">
        <v>139.6542857142857</v>
      </c>
      <c r="H1394" s="212"/>
      <c r="I1394" s="212"/>
      <c r="K1394" s="214"/>
    </row>
    <row r="1395" spans="2:11" ht="11.25" customHeight="1">
      <c r="B1395" s="8">
        <f>MAX($B$2:B1394)+1</f>
        <v>1168</v>
      </c>
      <c r="C1395" s="1" t="s">
        <v>16</v>
      </c>
      <c r="D1395" s="1" t="s">
        <v>2129</v>
      </c>
      <c r="E1395" s="23">
        <v>35014.270000000004</v>
      </c>
      <c r="F1395" s="23">
        <v>347.51000000000005</v>
      </c>
      <c r="H1395" s="212"/>
      <c r="I1395" s="212"/>
      <c r="K1395" s="214"/>
    </row>
    <row r="1396" spans="2:11" ht="11.25" customHeight="1">
      <c r="B1396" s="8">
        <f>MAX($B$2:B1395)+1</f>
        <v>1169</v>
      </c>
      <c r="C1396" s="1" t="s">
        <v>17</v>
      </c>
      <c r="E1396" s="23">
        <v>38891963.98300002</v>
      </c>
      <c r="F1396" s="23">
        <v>734088.3814285714</v>
      </c>
      <c r="H1396" s="212"/>
      <c r="I1396" s="212"/>
      <c r="K1396" s="214"/>
    </row>
    <row r="1397" spans="2:11" ht="11.25" customHeight="1">
      <c r="B1397" s="8">
        <f>MAX($B$2:B1396)+1</f>
        <v>1170</v>
      </c>
      <c r="C1397" s="1" t="s">
        <v>18</v>
      </c>
      <c r="D1397" s="1" t="s">
        <v>2121</v>
      </c>
      <c r="E1397" s="23">
        <v>12580</v>
      </c>
      <c r="F1397" s="23">
        <v>613.8585714285715</v>
      </c>
      <c r="H1397" s="212"/>
      <c r="I1397" s="212"/>
      <c r="K1397" s="214"/>
    </row>
    <row r="1398" spans="2:11" ht="11.25" customHeight="1">
      <c r="B1398" s="8">
        <f>MAX($B$2:B1397)+1</f>
        <v>1171</v>
      </c>
      <c r="C1398" s="1" t="s">
        <v>19</v>
      </c>
      <c r="D1398" s="1" t="s">
        <v>2047</v>
      </c>
      <c r="E1398" s="23">
        <v>13613.1</v>
      </c>
      <c r="F1398" s="23">
        <v>458.53000000000003</v>
      </c>
      <c r="H1398" s="212"/>
      <c r="I1398" s="212"/>
      <c r="K1398" s="214"/>
    </row>
    <row r="1399" spans="2:11" ht="11.25" customHeight="1">
      <c r="B1399" s="8">
        <f>MAX($B$2:B1398)+1</f>
        <v>1172</v>
      </c>
      <c r="C1399" s="1" t="s">
        <v>20</v>
      </c>
      <c r="D1399" s="1" t="s">
        <v>2047</v>
      </c>
      <c r="E1399" s="23">
        <v>11385</v>
      </c>
      <c r="F1399" s="23">
        <v>0</v>
      </c>
      <c r="H1399" s="212"/>
      <c r="I1399" s="212"/>
      <c r="K1399" s="214"/>
    </row>
    <row r="1400" spans="2:11" ht="11.25" customHeight="1">
      <c r="B1400" s="8">
        <f>MAX($B$2:B1399)+1</f>
        <v>1173</v>
      </c>
      <c r="C1400" s="1" t="s">
        <v>21</v>
      </c>
      <c r="D1400" s="1" t="s">
        <v>2025</v>
      </c>
      <c r="E1400" s="23">
        <v>15961</v>
      </c>
      <c r="F1400" s="23">
        <v>333.55</v>
      </c>
      <c r="H1400" s="212"/>
      <c r="I1400" s="212"/>
      <c r="K1400" s="214"/>
    </row>
    <row r="1401" spans="2:11" ht="11.25" customHeight="1">
      <c r="B1401" s="8">
        <f>MAX($B$2:B1400)+1</f>
        <v>1174</v>
      </c>
      <c r="C1401" s="1" t="s">
        <v>22</v>
      </c>
      <c r="E1401" s="23">
        <v>7249063.999999999</v>
      </c>
      <c r="F1401" s="23">
        <v>124492.36714285714</v>
      </c>
      <c r="H1401" s="212"/>
      <c r="I1401" s="212"/>
      <c r="K1401" s="214"/>
    </row>
    <row r="1402" spans="2:11" ht="11.25" customHeight="1">
      <c r="B1402" s="8">
        <f>MAX($B$2:B1401)+1</f>
        <v>1175</v>
      </c>
      <c r="C1402" s="1" t="s">
        <v>23</v>
      </c>
      <c r="D1402" s="1" t="s">
        <v>2028</v>
      </c>
      <c r="E1402" s="23">
        <v>31352</v>
      </c>
      <c r="F1402" s="23">
        <v>0</v>
      </c>
      <c r="H1402" s="212"/>
      <c r="I1402" s="212"/>
      <c r="K1402" s="214"/>
    </row>
    <row r="1403" spans="2:11" ht="11.25" customHeight="1">
      <c r="B1403" s="8">
        <f>MAX($B$2:B1402)+1</f>
        <v>1176</v>
      </c>
      <c r="C1403" s="1" t="s">
        <v>24</v>
      </c>
      <c r="E1403" s="23">
        <v>55673979.48000003</v>
      </c>
      <c r="F1403" s="23">
        <v>567280.5257142857</v>
      </c>
      <c r="H1403" s="212"/>
      <c r="I1403" s="212"/>
      <c r="K1403" s="214"/>
    </row>
    <row r="1404" spans="2:11" ht="11.25" customHeight="1">
      <c r="B1404" s="8">
        <f>MAX($B$2:B1403)+1</f>
        <v>1177</v>
      </c>
      <c r="C1404" s="1" t="s">
        <v>25</v>
      </c>
      <c r="D1404" s="1" t="s">
        <v>2025</v>
      </c>
      <c r="E1404" s="23">
        <v>69527</v>
      </c>
      <c r="F1404" s="23">
        <v>0</v>
      </c>
      <c r="H1404" s="212"/>
      <c r="I1404" s="212"/>
      <c r="K1404" s="214"/>
    </row>
    <row r="1405" spans="2:11" ht="11.25" customHeight="1">
      <c r="B1405" s="8">
        <f>MAX($B$2:B1404)+1</f>
        <v>1178</v>
      </c>
      <c r="C1405" s="1" t="s">
        <v>1885</v>
      </c>
      <c r="D1405" s="1" t="s">
        <v>2155</v>
      </c>
      <c r="E1405" s="23">
        <v>14510.01</v>
      </c>
      <c r="F1405" s="23">
        <v>705.21</v>
      </c>
      <c r="H1405" s="212"/>
      <c r="I1405" s="212"/>
      <c r="K1405" s="214"/>
    </row>
    <row r="1406" spans="2:11" ht="11.25" customHeight="1">
      <c r="B1406" s="8">
        <f>MAX($B$2:B1405)+1</f>
        <v>1179</v>
      </c>
      <c r="C1406" s="1" t="s">
        <v>26</v>
      </c>
      <c r="E1406" s="23">
        <v>2079001.18</v>
      </c>
      <c r="F1406" s="23">
        <v>22063.051428571427</v>
      </c>
      <c r="H1406" s="212"/>
      <c r="I1406" s="212"/>
      <c r="K1406" s="214"/>
    </row>
    <row r="1407" spans="2:11" ht="11.25" customHeight="1">
      <c r="B1407" s="8">
        <f>MAX($B$2:B1406)+1</f>
        <v>1180</v>
      </c>
      <c r="C1407" s="1" t="s">
        <v>1886</v>
      </c>
      <c r="D1407" s="1" t="s">
        <v>2125</v>
      </c>
      <c r="E1407" s="23">
        <v>14180</v>
      </c>
      <c r="F1407" s="23">
        <v>613.6042857142857</v>
      </c>
      <c r="H1407" s="212"/>
      <c r="I1407" s="212"/>
      <c r="K1407" s="214"/>
    </row>
    <row r="1408" spans="2:11" ht="11.25" customHeight="1">
      <c r="B1408" s="8">
        <f>MAX($B$2:B1407)+1</f>
        <v>1181</v>
      </c>
      <c r="C1408" s="1" t="s">
        <v>27</v>
      </c>
      <c r="D1408" s="1" t="s">
        <v>2107</v>
      </c>
      <c r="E1408" s="23">
        <v>39385.28</v>
      </c>
      <c r="F1408" s="23">
        <v>1198.3942857142858</v>
      </c>
      <c r="H1408" s="212"/>
      <c r="I1408" s="212"/>
      <c r="K1408" s="214"/>
    </row>
    <row r="1409" spans="2:11" ht="11.25" customHeight="1">
      <c r="B1409" s="8">
        <f>MAX($B$2:B1408)+1</f>
        <v>1182</v>
      </c>
      <c r="C1409" s="1" t="s">
        <v>28</v>
      </c>
      <c r="D1409" s="1" t="s">
        <v>2059</v>
      </c>
      <c r="E1409" s="23">
        <v>21911</v>
      </c>
      <c r="F1409" s="23">
        <v>1131.8542857142859</v>
      </c>
      <c r="H1409" s="212"/>
      <c r="I1409" s="212"/>
      <c r="K1409" s="214"/>
    </row>
    <row r="1410" spans="2:11" ht="11.25" customHeight="1">
      <c r="B1410" s="8">
        <f>MAX($B$2:B1409)+1</f>
        <v>1183</v>
      </c>
      <c r="C1410" s="1" t="s">
        <v>29</v>
      </c>
      <c r="D1410" s="1" t="s">
        <v>2076</v>
      </c>
      <c r="E1410" s="23">
        <v>59119</v>
      </c>
      <c r="F1410" s="23">
        <v>0</v>
      </c>
      <c r="H1410" s="212"/>
      <c r="I1410" s="212"/>
      <c r="K1410" s="214"/>
    </row>
    <row r="1411" spans="2:11" ht="11.25" customHeight="1">
      <c r="B1411" s="8">
        <f>MAX($B$2:B1410)+1</f>
        <v>1184</v>
      </c>
      <c r="C1411" s="1" t="s">
        <v>2284</v>
      </c>
      <c r="E1411" s="23">
        <v>36046.26</v>
      </c>
      <c r="F1411" s="23">
        <v>204.28571428571428</v>
      </c>
      <c r="H1411" s="212"/>
      <c r="I1411" s="212"/>
      <c r="K1411" s="214"/>
    </row>
    <row r="1412" spans="2:11" ht="11.25" customHeight="1">
      <c r="B1412" s="8">
        <f>MAX($B$2:B1411)+1</f>
        <v>1185</v>
      </c>
      <c r="C1412" s="1" t="s">
        <v>30</v>
      </c>
      <c r="E1412" s="23">
        <v>1071794.7</v>
      </c>
      <c r="F1412" s="23">
        <v>16701.023970505492</v>
      </c>
      <c r="G1412" s="18">
        <v>0.8688019835824957</v>
      </c>
      <c r="H1412" s="212"/>
      <c r="I1412" s="212"/>
      <c r="K1412" s="214"/>
    </row>
    <row r="1413" spans="2:11" ht="11.25" customHeight="1">
      <c r="B1413" s="8">
        <f>MAX($B$2:B1412)+1</f>
        <v>1186</v>
      </c>
      <c r="C1413" s="1" t="s">
        <v>31</v>
      </c>
      <c r="D1413" s="1" t="s">
        <v>2139</v>
      </c>
      <c r="E1413" s="23">
        <v>20439</v>
      </c>
      <c r="F1413" s="23">
        <v>0</v>
      </c>
      <c r="H1413" s="212"/>
      <c r="I1413" s="212"/>
      <c r="K1413" s="214"/>
    </row>
    <row r="1414" spans="2:11" ht="11.25" customHeight="1">
      <c r="B1414" s="8">
        <f>MAX($B$2:B1413)+1</f>
        <v>1187</v>
      </c>
      <c r="C1414" s="1" t="s">
        <v>32</v>
      </c>
      <c r="D1414" s="1" t="s">
        <v>2028</v>
      </c>
      <c r="E1414" s="23">
        <v>97900.19</v>
      </c>
      <c r="F1414" s="23">
        <v>637.9257142857143</v>
      </c>
      <c r="H1414" s="212"/>
      <c r="I1414" s="212"/>
      <c r="K1414" s="214"/>
    </row>
    <row r="1415" spans="2:11" ht="11.25" customHeight="1">
      <c r="B1415" s="8">
        <f>MAX($B$2:B1414)+1</f>
        <v>1188</v>
      </c>
      <c r="C1415" s="1" t="s">
        <v>33</v>
      </c>
      <c r="D1415" s="1" t="s">
        <v>2047</v>
      </c>
      <c r="E1415" s="23">
        <v>11455</v>
      </c>
      <c r="F1415" s="23">
        <v>0</v>
      </c>
      <c r="H1415" s="212"/>
      <c r="I1415" s="212"/>
      <c r="K1415" s="214"/>
    </row>
    <row r="1416" spans="2:11" ht="11.25" customHeight="1">
      <c r="B1416" s="8">
        <f>MAX($B$2:B1415)+1</f>
        <v>1189</v>
      </c>
      <c r="C1416" s="1" t="s">
        <v>34</v>
      </c>
      <c r="D1416" s="1" t="s">
        <v>2037</v>
      </c>
      <c r="E1416" s="23">
        <v>19704.62</v>
      </c>
      <c r="F1416" s="23">
        <v>402.7457142857143</v>
      </c>
      <c r="H1416" s="212"/>
      <c r="I1416" s="212"/>
      <c r="K1416" s="214"/>
    </row>
    <row r="1417" spans="2:11" ht="11.25" customHeight="1">
      <c r="B1417" s="8">
        <f>MAX($B$2:B1416)+1</f>
        <v>1190</v>
      </c>
      <c r="C1417" s="1" t="s">
        <v>35</v>
      </c>
      <c r="D1417" s="1" t="s">
        <v>2129</v>
      </c>
      <c r="E1417" s="23">
        <v>17235</v>
      </c>
      <c r="F1417" s="23">
        <v>167.07142857142858</v>
      </c>
      <c r="H1417" s="212"/>
      <c r="I1417" s="212"/>
      <c r="K1417" s="214"/>
    </row>
    <row r="1418" spans="2:11" ht="11.25" customHeight="1">
      <c r="B1418" s="8">
        <f>MAX($B$2:B1417)+1</f>
        <v>1191</v>
      </c>
      <c r="C1418" s="1" t="s">
        <v>1554</v>
      </c>
      <c r="D1418" s="1" t="s">
        <v>2156</v>
      </c>
      <c r="E1418" s="23">
        <v>6177.35</v>
      </c>
      <c r="F1418" s="23">
        <v>77.98428571428572</v>
      </c>
      <c r="H1418" s="212"/>
      <c r="I1418" s="212"/>
      <c r="K1418" s="214"/>
    </row>
    <row r="1419" spans="2:11" ht="11.25" customHeight="1">
      <c r="B1419" s="8">
        <f>MAX($B$2:B1418)+1</f>
        <v>1192</v>
      </c>
      <c r="C1419" s="1" t="s">
        <v>36</v>
      </c>
      <c r="E1419" s="23">
        <v>17851117.639999997</v>
      </c>
      <c r="F1419" s="23">
        <v>252890.57714285716</v>
      </c>
      <c r="H1419" s="212"/>
      <c r="I1419" s="212"/>
      <c r="K1419" s="214"/>
    </row>
    <row r="1420" spans="2:11" ht="11.25" customHeight="1">
      <c r="B1420" s="8">
        <f>MAX($B$2:B1419)+1</f>
        <v>1193</v>
      </c>
      <c r="C1420" s="1" t="s">
        <v>1887</v>
      </c>
      <c r="D1420" s="1" t="s">
        <v>2076</v>
      </c>
      <c r="E1420" s="23">
        <v>16913</v>
      </c>
      <c r="F1420" s="23">
        <v>995.6728571428573</v>
      </c>
      <c r="H1420" s="212"/>
      <c r="I1420" s="212"/>
      <c r="K1420" s="214"/>
    </row>
    <row r="1421" spans="2:11" ht="11.25" customHeight="1">
      <c r="B1421" s="8">
        <f>MAX($B$2:B1420)+1</f>
        <v>1194</v>
      </c>
      <c r="C1421" s="1" t="s">
        <v>37</v>
      </c>
      <c r="E1421" s="23">
        <v>55431709.279000014</v>
      </c>
      <c r="F1421" s="23">
        <v>287536.3157142857</v>
      </c>
      <c r="H1421" s="212"/>
      <c r="I1421" s="212"/>
      <c r="K1421" s="214"/>
    </row>
    <row r="1422" spans="2:11" ht="11.25" customHeight="1">
      <c r="B1422" s="8">
        <f>MAX($B$2:B1421)+1</f>
        <v>1195</v>
      </c>
      <c r="C1422" s="1" t="s">
        <v>1888</v>
      </c>
      <c r="D1422" s="1" t="s">
        <v>2130</v>
      </c>
      <c r="E1422" s="23">
        <v>193916.06999999998</v>
      </c>
      <c r="F1422" s="23">
        <v>0</v>
      </c>
      <c r="H1422" s="212"/>
      <c r="I1422" s="212"/>
      <c r="K1422" s="214"/>
    </row>
    <row r="1423" spans="2:11" ht="11.25" customHeight="1">
      <c r="B1423" s="8">
        <f>MAX($B$2:B1422)+1</f>
        <v>1196</v>
      </c>
      <c r="C1423" s="1" t="s">
        <v>38</v>
      </c>
      <c r="D1423" s="1" t="s">
        <v>2035</v>
      </c>
      <c r="E1423" s="23">
        <v>5409</v>
      </c>
      <c r="F1423" s="23">
        <v>107.88428571428572</v>
      </c>
      <c r="H1423" s="212"/>
      <c r="I1423" s="212"/>
      <c r="K1423" s="214"/>
    </row>
    <row r="1424" spans="2:11" ht="11.25" customHeight="1">
      <c r="B1424" s="8">
        <f>MAX($B$2:B1423)+1</f>
        <v>1197</v>
      </c>
      <c r="C1424" s="1" t="s">
        <v>39</v>
      </c>
      <c r="D1424" s="1" t="s">
        <v>2157</v>
      </c>
      <c r="E1424" s="23">
        <v>43282.87</v>
      </c>
      <c r="F1424" s="23">
        <v>19466.578571428574</v>
      </c>
      <c r="H1424" s="212"/>
      <c r="I1424" s="212"/>
      <c r="K1424" s="214"/>
    </row>
    <row r="1425" spans="2:11" ht="11.25" customHeight="1">
      <c r="B1425" s="8">
        <f>MAX($B$2:B1424)+1</f>
        <v>1198</v>
      </c>
      <c r="C1425" s="1" t="s">
        <v>40</v>
      </c>
      <c r="D1425" s="1" t="s">
        <v>2037</v>
      </c>
      <c r="E1425" s="23">
        <v>51248</v>
      </c>
      <c r="F1425" s="23">
        <v>553.2242857142857</v>
      </c>
      <c r="H1425" s="212"/>
      <c r="I1425" s="212"/>
      <c r="K1425" s="214"/>
    </row>
    <row r="1426" spans="2:11" ht="11.25" customHeight="1">
      <c r="B1426" s="8">
        <f>MAX($B$2:B1425)+1</f>
        <v>1199</v>
      </c>
      <c r="C1426" s="1" t="s">
        <v>41</v>
      </c>
      <c r="D1426" s="1" t="s">
        <v>2129</v>
      </c>
      <c r="E1426" s="23">
        <v>12687.05</v>
      </c>
      <c r="F1426" s="23">
        <v>148.46571428571428</v>
      </c>
      <c r="H1426" s="212"/>
      <c r="I1426" s="212"/>
      <c r="K1426" s="214"/>
    </row>
    <row r="1427" spans="2:11" ht="11.25" customHeight="1">
      <c r="B1427" s="8">
        <f>MAX($B$2:B1426)+1</f>
        <v>1200</v>
      </c>
      <c r="C1427" s="1" t="s">
        <v>42</v>
      </c>
      <c r="D1427" s="1" t="s">
        <v>2129</v>
      </c>
      <c r="E1427" s="23">
        <v>46083.93</v>
      </c>
      <c r="F1427" s="23">
        <v>562.2042857142858</v>
      </c>
      <c r="H1427" s="212"/>
      <c r="I1427" s="212"/>
      <c r="K1427" s="214"/>
    </row>
    <row r="1428" spans="2:11" ht="11.25" customHeight="1">
      <c r="B1428" s="8">
        <f>MAX($B$2:B1427)+1</f>
        <v>1201</v>
      </c>
      <c r="C1428" s="1" t="s">
        <v>43</v>
      </c>
      <c r="D1428" s="1" t="s">
        <v>2028</v>
      </c>
      <c r="E1428" s="23">
        <v>166942.88</v>
      </c>
      <c r="F1428" s="23">
        <v>369.85714285714283</v>
      </c>
      <c r="H1428" s="212"/>
      <c r="I1428" s="212"/>
      <c r="K1428" s="214"/>
    </row>
    <row r="1429" spans="2:11" ht="11.25" customHeight="1">
      <c r="B1429" s="8">
        <f>MAX($B$2:B1428)+1</f>
        <v>1202</v>
      </c>
      <c r="C1429" s="1" t="s">
        <v>44</v>
      </c>
      <c r="D1429" s="1" t="s">
        <v>2102</v>
      </c>
      <c r="E1429" s="23">
        <v>9950</v>
      </c>
      <c r="F1429" s="23">
        <v>1775.0957142857144</v>
      </c>
      <c r="H1429" s="212"/>
      <c r="I1429" s="212"/>
      <c r="K1429" s="214"/>
    </row>
    <row r="1430" spans="2:11" ht="11.25" customHeight="1">
      <c r="B1430" s="8">
        <f>MAX($B$2:B1429)+1</f>
        <v>1203</v>
      </c>
      <c r="C1430" s="1" t="s">
        <v>45</v>
      </c>
      <c r="D1430" s="1" t="s">
        <v>2069</v>
      </c>
      <c r="E1430" s="23">
        <v>26068</v>
      </c>
      <c r="F1430" s="23">
        <v>0</v>
      </c>
      <c r="H1430" s="212"/>
      <c r="I1430" s="212"/>
      <c r="K1430" s="214"/>
    </row>
    <row r="1431" spans="2:11" ht="11.25" customHeight="1">
      <c r="B1431" s="8">
        <f>MAX($B$2:B1430)+1</f>
        <v>1204</v>
      </c>
      <c r="C1431" s="1" t="s">
        <v>46</v>
      </c>
      <c r="D1431" s="1" t="s">
        <v>2062</v>
      </c>
      <c r="E1431" s="23">
        <v>25937.5</v>
      </c>
      <c r="F1431" s="23">
        <v>140.98714285714286</v>
      </c>
      <c r="H1431" s="212"/>
      <c r="I1431" s="212"/>
      <c r="K1431" s="214"/>
    </row>
    <row r="1432" spans="2:11" ht="11.25" customHeight="1">
      <c r="B1432" s="8">
        <f>MAX($B$2:B1431)+1</f>
        <v>1205</v>
      </c>
      <c r="C1432" s="1" t="s">
        <v>47</v>
      </c>
      <c r="D1432" s="1" t="s">
        <v>2025</v>
      </c>
      <c r="E1432" s="23">
        <v>6044</v>
      </c>
      <c r="F1432" s="23">
        <v>547.5485714285714</v>
      </c>
      <c r="H1432" s="212"/>
      <c r="I1432" s="212"/>
      <c r="K1432" s="214"/>
    </row>
    <row r="1433" spans="2:11" ht="11.25" customHeight="1">
      <c r="B1433" s="8">
        <f>MAX($B$2:B1432)+1</f>
        <v>1206</v>
      </c>
      <c r="C1433" s="1" t="s">
        <v>48</v>
      </c>
      <c r="D1433" s="1" t="s">
        <v>2025</v>
      </c>
      <c r="E1433" s="23">
        <v>55840</v>
      </c>
      <c r="F1433" s="23">
        <v>516.5628571428572</v>
      </c>
      <c r="H1433" s="212"/>
      <c r="I1433" s="212"/>
      <c r="K1433" s="214"/>
    </row>
    <row r="1434" spans="2:11" ht="11.25" customHeight="1">
      <c r="B1434" s="8">
        <f>MAX($B$2:B1433)+1</f>
        <v>1207</v>
      </c>
      <c r="C1434" s="1" t="s">
        <v>49</v>
      </c>
      <c r="D1434" s="1" t="s">
        <v>2042</v>
      </c>
      <c r="E1434" s="23">
        <v>41633</v>
      </c>
      <c r="F1434" s="23">
        <v>431.38142857142856</v>
      </c>
      <c r="H1434" s="212"/>
      <c r="I1434" s="212"/>
      <c r="K1434" s="214"/>
    </row>
    <row r="1435" spans="2:11" ht="11.25" customHeight="1">
      <c r="B1435" s="8">
        <f>MAX($B$2:B1434)+1</f>
        <v>1208</v>
      </c>
      <c r="C1435" s="1" t="s">
        <v>50</v>
      </c>
      <c r="D1435" s="1" t="s">
        <v>2035</v>
      </c>
      <c r="E1435" s="23">
        <v>47043.57</v>
      </c>
      <c r="F1435" s="23">
        <v>597.5042857142856</v>
      </c>
      <c r="H1435" s="212"/>
      <c r="I1435" s="212"/>
      <c r="K1435" s="214"/>
    </row>
    <row r="1436" spans="2:11" ht="11.25" customHeight="1">
      <c r="B1436" s="8">
        <f>MAX($B$2:B1435)+1</f>
        <v>1209</v>
      </c>
      <c r="C1436" s="1" t="s">
        <v>1889</v>
      </c>
      <c r="D1436" s="1" t="s">
        <v>2077</v>
      </c>
      <c r="E1436" s="23">
        <v>85125.1</v>
      </c>
      <c r="F1436" s="23">
        <v>15379.139999999998</v>
      </c>
      <c r="H1436" s="212"/>
      <c r="I1436" s="212"/>
      <c r="K1436" s="214"/>
    </row>
    <row r="1437" spans="2:11" ht="11.25" customHeight="1">
      <c r="B1437" s="8">
        <f>MAX($B$2:B1436)+1</f>
        <v>1210</v>
      </c>
      <c r="C1437" s="1" t="s">
        <v>1890</v>
      </c>
      <c r="E1437" s="23">
        <v>54602968.11</v>
      </c>
      <c r="F1437" s="23">
        <v>139092.0357142857</v>
      </c>
      <c r="H1437" s="212"/>
      <c r="I1437" s="212"/>
      <c r="K1437" s="214"/>
    </row>
    <row r="1438" spans="2:11" ht="11.25" customHeight="1">
      <c r="B1438" s="8">
        <f>MAX($B$2:B1437)+1</f>
        <v>1211</v>
      </c>
      <c r="C1438" s="1" t="s">
        <v>51</v>
      </c>
      <c r="D1438" s="1" t="s">
        <v>2039</v>
      </c>
      <c r="E1438" s="23">
        <v>22116</v>
      </c>
      <c r="F1438" s="23">
        <v>0</v>
      </c>
      <c r="H1438" s="212"/>
      <c r="I1438" s="212"/>
      <c r="K1438" s="214"/>
    </row>
    <row r="1439" spans="2:11" ht="11.25" customHeight="1">
      <c r="B1439" s="8">
        <f>MAX($B$2:B1438)+1</f>
        <v>1212</v>
      </c>
      <c r="C1439" s="1" t="s">
        <v>1891</v>
      </c>
      <c r="E1439" s="23">
        <v>18355689.808999997</v>
      </c>
      <c r="F1439" s="23">
        <v>311990.17285714287</v>
      </c>
      <c r="H1439" s="212"/>
      <c r="I1439" s="212"/>
      <c r="K1439" s="214"/>
    </row>
    <row r="1440" spans="2:11" ht="11.25" customHeight="1">
      <c r="B1440" s="8">
        <f>MAX($B$2:B1439)+1</f>
        <v>1213</v>
      </c>
      <c r="C1440" s="1" t="s">
        <v>1892</v>
      </c>
      <c r="D1440" s="1" t="s">
        <v>2158</v>
      </c>
      <c r="E1440" s="23">
        <v>465014.23</v>
      </c>
      <c r="F1440" s="23">
        <v>0</v>
      </c>
      <c r="H1440" s="212"/>
      <c r="I1440" s="212"/>
      <c r="K1440" s="214"/>
    </row>
    <row r="1441" spans="2:11" ht="11.25" customHeight="1">
      <c r="B1441" s="8">
        <f>MAX($B$2:B1440)+1</f>
        <v>1214</v>
      </c>
      <c r="C1441" s="1" t="s">
        <v>52</v>
      </c>
      <c r="E1441" s="23">
        <v>296513.94</v>
      </c>
      <c r="F1441" s="23">
        <v>14238.422031306056</v>
      </c>
      <c r="G1441" s="18">
        <v>0.6294575734016515</v>
      </c>
      <c r="H1441" s="212"/>
      <c r="I1441" s="212"/>
      <c r="K1441" s="214"/>
    </row>
    <row r="1442" spans="2:11" ht="11.25" customHeight="1">
      <c r="B1442" s="8">
        <f>MAX($B$2:B1441)+1</f>
        <v>1215</v>
      </c>
      <c r="C1442" s="1" t="s">
        <v>53</v>
      </c>
      <c r="D1442" s="1" t="s">
        <v>2148</v>
      </c>
      <c r="E1442" s="23">
        <v>106936.7</v>
      </c>
      <c r="F1442" s="23">
        <v>3152.8514285714286</v>
      </c>
      <c r="H1442" s="212"/>
      <c r="I1442" s="212"/>
      <c r="K1442" s="214"/>
    </row>
    <row r="1443" spans="2:11" ht="11.25" customHeight="1">
      <c r="B1443" s="8">
        <f>MAX($B$2:B1442)+1</f>
        <v>1216</v>
      </c>
      <c r="C1443" s="1" t="s">
        <v>54</v>
      </c>
      <c r="D1443" s="1" t="s">
        <v>2101</v>
      </c>
      <c r="E1443" s="23">
        <v>14299</v>
      </c>
      <c r="F1443" s="23">
        <v>116.06000000000002</v>
      </c>
      <c r="H1443" s="212"/>
      <c r="I1443" s="212"/>
      <c r="K1443" s="214"/>
    </row>
    <row r="1444" spans="2:11" ht="11.25" customHeight="1">
      <c r="B1444" s="8">
        <f>MAX($B$2:B1443)+1</f>
        <v>1217</v>
      </c>
      <c r="C1444" s="1" t="s">
        <v>55</v>
      </c>
      <c r="E1444" s="23">
        <v>2905272.5700000008</v>
      </c>
      <c r="F1444" s="23">
        <v>107492.58285714287</v>
      </c>
      <c r="H1444" s="212"/>
      <c r="I1444" s="212"/>
      <c r="K1444" s="214"/>
    </row>
    <row r="1445" spans="2:11" ht="11.25" customHeight="1">
      <c r="B1445" s="8">
        <f>MAX($B$2:B1444)+1</f>
        <v>1218</v>
      </c>
      <c r="C1445" s="1" t="s">
        <v>1893</v>
      </c>
      <c r="D1445" s="1" t="s">
        <v>2025</v>
      </c>
      <c r="E1445" s="23">
        <v>34912</v>
      </c>
      <c r="F1445" s="23">
        <v>587.7757142857143</v>
      </c>
      <c r="H1445" s="212"/>
      <c r="I1445" s="212"/>
      <c r="K1445" s="214"/>
    </row>
    <row r="1446" spans="2:11" ht="11.25" customHeight="1">
      <c r="B1446" s="8">
        <f>MAX($B$2:B1445)+1</f>
        <v>1219</v>
      </c>
      <c r="C1446" s="1" t="s">
        <v>1894</v>
      </c>
      <c r="E1446" s="23">
        <v>1003683.1099999999</v>
      </c>
      <c r="F1446" s="23">
        <v>18975.86393753815</v>
      </c>
      <c r="G1446" s="18">
        <v>0.8949860596241239</v>
      </c>
      <c r="H1446" s="212"/>
      <c r="I1446" s="212"/>
      <c r="K1446" s="214"/>
    </row>
    <row r="1447" spans="2:11" ht="11.25" customHeight="1">
      <c r="B1447" s="8">
        <f>MAX($B$2:B1446)+1</f>
        <v>1220</v>
      </c>
      <c r="C1447" s="1" t="s">
        <v>56</v>
      </c>
      <c r="D1447" s="1" t="s">
        <v>2062</v>
      </c>
      <c r="E1447" s="23">
        <v>22086</v>
      </c>
      <c r="F1447" s="23">
        <v>237.6314285714286</v>
      </c>
      <c r="H1447" s="212"/>
      <c r="I1447" s="212"/>
      <c r="K1447" s="214"/>
    </row>
    <row r="1448" spans="2:11" ht="11.25" customHeight="1">
      <c r="B1448" s="8">
        <f>MAX($B$2:B1447)+1</f>
        <v>1221</v>
      </c>
      <c r="C1448" s="1" t="s">
        <v>1895</v>
      </c>
      <c r="D1448" s="1" t="s">
        <v>2159</v>
      </c>
      <c r="E1448" s="23">
        <v>15691</v>
      </c>
      <c r="F1448" s="23">
        <v>257.62857142857143</v>
      </c>
      <c r="H1448" s="212"/>
      <c r="I1448" s="212"/>
      <c r="K1448" s="214"/>
    </row>
    <row r="1449" spans="2:11" ht="11.25" customHeight="1">
      <c r="B1449" s="8">
        <f>MAX($B$2:B1448)+1</f>
        <v>1222</v>
      </c>
      <c r="C1449" s="1" t="s">
        <v>1896</v>
      </c>
      <c r="D1449" s="1" t="s">
        <v>2025</v>
      </c>
      <c r="E1449" s="23">
        <v>30389.28</v>
      </c>
      <c r="F1449" s="23">
        <v>278.3828571428571</v>
      </c>
      <c r="H1449" s="212"/>
      <c r="I1449" s="212"/>
      <c r="K1449" s="214"/>
    </row>
    <row r="1450" spans="2:11" ht="11.25" customHeight="1">
      <c r="B1450" s="8">
        <f>MAX($B$2:B1449)+1</f>
        <v>1223</v>
      </c>
      <c r="C1450" s="1" t="s">
        <v>1897</v>
      </c>
      <c r="E1450" s="23">
        <v>807132.23</v>
      </c>
      <c r="F1450" s="23">
        <v>18560.59857142857</v>
      </c>
      <c r="H1450" s="212"/>
      <c r="I1450" s="212"/>
      <c r="K1450" s="214"/>
    </row>
    <row r="1451" spans="2:11" ht="11.25" customHeight="1">
      <c r="B1451" s="8">
        <f>MAX($B$2:B1450)+1</f>
        <v>1224</v>
      </c>
      <c r="C1451" s="1" t="s">
        <v>1898</v>
      </c>
      <c r="D1451" s="1" t="s">
        <v>2037</v>
      </c>
      <c r="E1451" s="23">
        <v>43065.490000000005</v>
      </c>
      <c r="F1451" s="23">
        <v>360.5214285714286</v>
      </c>
      <c r="H1451" s="212"/>
      <c r="I1451" s="212"/>
      <c r="K1451" s="214"/>
    </row>
    <row r="1452" spans="2:11" ht="11.25" customHeight="1">
      <c r="B1452" s="8">
        <f>MAX($B$2:B1451)+1</f>
        <v>1225</v>
      </c>
      <c r="C1452" s="1" t="s">
        <v>57</v>
      </c>
      <c r="D1452" s="1" t="s">
        <v>2031</v>
      </c>
      <c r="E1452" s="23">
        <v>59163.24</v>
      </c>
      <c r="F1452" s="23">
        <v>864.1914285714286</v>
      </c>
      <c r="H1452" s="212"/>
      <c r="I1452" s="212"/>
      <c r="K1452" s="214"/>
    </row>
    <row r="1453" spans="2:11" ht="11.25" customHeight="1">
      <c r="B1453" s="8">
        <f>MAX($B$2:B1452)+1</f>
        <v>1226</v>
      </c>
      <c r="C1453" s="1" t="s">
        <v>58</v>
      </c>
      <c r="D1453" s="1" t="s">
        <v>2160</v>
      </c>
      <c r="E1453" s="23">
        <v>26867.52</v>
      </c>
      <c r="F1453" s="23">
        <v>741.09</v>
      </c>
      <c r="H1453" s="212"/>
      <c r="I1453" s="212"/>
      <c r="K1453" s="214"/>
    </row>
    <row r="1454" spans="2:11" ht="11.25" customHeight="1">
      <c r="B1454" s="8">
        <f>MAX($B$2:B1453)+1</f>
        <v>1227</v>
      </c>
      <c r="C1454" s="1" t="s">
        <v>1899</v>
      </c>
      <c r="D1454" s="1" t="s">
        <v>2090</v>
      </c>
      <c r="E1454" s="23">
        <v>9766.42</v>
      </c>
      <c r="F1454" s="23">
        <v>534.8399999999999</v>
      </c>
      <c r="H1454" s="212"/>
      <c r="I1454" s="212"/>
      <c r="K1454" s="214"/>
    </row>
    <row r="1455" spans="2:11" ht="11.25" customHeight="1">
      <c r="B1455" s="8">
        <f>MAX($B$2:B1454)+1</f>
        <v>1228</v>
      </c>
      <c r="C1455" s="1" t="s">
        <v>1632</v>
      </c>
      <c r="D1455" s="1" t="s">
        <v>2083</v>
      </c>
      <c r="E1455" s="23">
        <v>25405.9</v>
      </c>
      <c r="F1455" s="23">
        <v>0</v>
      </c>
      <c r="H1455" s="212"/>
      <c r="I1455" s="212"/>
      <c r="K1455" s="214"/>
    </row>
    <row r="1456" spans="2:11" ht="11.25" customHeight="1">
      <c r="B1456" s="8">
        <f>MAX($B$2:B1455)+1</f>
        <v>1229</v>
      </c>
      <c r="C1456" s="1" t="s">
        <v>59</v>
      </c>
      <c r="D1456" s="1" t="s">
        <v>2051</v>
      </c>
      <c r="E1456" s="23">
        <v>16866.57</v>
      </c>
      <c r="F1456" s="23">
        <v>537.137142857143</v>
      </c>
      <c r="H1456" s="212"/>
      <c r="I1456" s="212"/>
      <c r="K1456" s="214"/>
    </row>
    <row r="1457" spans="2:11" ht="11.25" customHeight="1">
      <c r="B1457" s="8">
        <f>MAX($B$2:B1456)+1</f>
        <v>1230</v>
      </c>
      <c r="C1457" s="1" t="s">
        <v>60</v>
      </c>
      <c r="D1457" s="1" t="s">
        <v>2117</v>
      </c>
      <c r="E1457" s="23">
        <v>13762.71</v>
      </c>
      <c r="F1457" s="23">
        <v>696.352857142857</v>
      </c>
      <c r="H1457" s="212"/>
      <c r="I1457" s="212"/>
      <c r="K1457" s="214"/>
    </row>
    <row r="1458" spans="2:11" ht="11.25" customHeight="1">
      <c r="B1458" s="8">
        <f>MAX($B$2:B1457)+1</f>
        <v>1231</v>
      </c>
      <c r="C1458" s="1" t="s">
        <v>61</v>
      </c>
      <c r="D1458" s="1" t="s">
        <v>2078</v>
      </c>
      <c r="E1458" s="23">
        <v>2177</v>
      </c>
      <c r="F1458" s="23">
        <v>2668.4171428571426</v>
      </c>
      <c r="H1458" s="212"/>
      <c r="I1458" s="212"/>
      <c r="K1458" s="214"/>
    </row>
    <row r="1459" spans="2:11" ht="11.25" customHeight="1">
      <c r="B1459" s="8">
        <f>MAX($B$2:B1458)+1</f>
        <v>1232</v>
      </c>
      <c r="C1459" s="1" t="s">
        <v>62</v>
      </c>
      <c r="D1459" s="1" t="s">
        <v>2065</v>
      </c>
      <c r="E1459" s="23">
        <v>146712.55</v>
      </c>
      <c r="F1459" s="23">
        <v>856.982857142857</v>
      </c>
      <c r="H1459" s="212"/>
      <c r="I1459" s="212"/>
      <c r="K1459" s="214"/>
    </row>
    <row r="1460" spans="2:11" ht="11.25" customHeight="1">
      <c r="B1460" s="8">
        <f>MAX($B$2:B1459)+1</f>
        <v>1233</v>
      </c>
      <c r="C1460" s="1" t="s">
        <v>1955</v>
      </c>
      <c r="D1460" s="1" t="s">
        <v>2036</v>
      </c>
      <c r="E1460" s="23">
        <v>5604</v>
      </c>
      <c r="F1460" s="23">
        <v>1005.1457142857143</v>
      </c>
      <c r="H1460" s="212"/>
      <c r="I1460" s="212"/>
      <c r="K1460" s="214"/>
    </row>
    <row r="1461" spans="2:11" ht="11.25" customHeight="1">
      <c r="B1461" s="8">
        <f>MAX($B$2:B1460)+1</f>
        <v>1234</v>
      </c>
      <c r="C1461" s="1" t="s">
        <v>63</v>
      </c>
      <c r="D1461" s="1" t="s">
        <v>2076</v>
      </c>
      <c r="E1461" s="23">
        <v>32099</v>
      </c>
      <c r="F1461" s="23">
        <v>0</v>
      </c>
      <c r="H1461" s="212"/>
      <c r="I1461" s="212"/>
      <c r="K1461" s="214"/>
    </row>
    <row r="1462" spans="2:11" ht="11.25" customHeight="1">
      <c r="B1462" s="8">
        <f>MAX($B$2:B1461)+1</f>
        <v>1235</v>
      </c>
      <c r="C1462" s="1" t="s">
        <v>64</v>
      </c>
      <c r="D1462" s="1" t="s">
        <v>2025</v>
      </c>
      <c r="E1462" s="23">
        <v>28219</v>
      </c>
      <c r="F1462" s="23">
        <v>1362.5085714285717</v>
      </c>
      <c r="H1462" s="212"/>
      <c r="I1462" s="212"/>
      <c r="K1462" s="214"/>
    </row>
    <row r="1463" spans="2:11" ht="11.25" customHeight="1">
      <c r="B1463" s="8">
        <f>MAX($B$2:B1462)+1</f>
        <v>1236</v>
      </c>
      <c r="C1463" s="1" t="s">
        <v>1900</v>
      </c>
      <c r="D1463" s="1" t="s">
        <v>2161</v>
      </c>
      <c r="E1463" s="23">
        <v>16317.78</v>
      </c>
      <c r="F1463" s="23">
        <v>0</v>
      </c>
      <c r="H1463" s="212"/>
      <c r="I1463" s="212"/>
      <c r="K1463" s="214"/>
    </row>
    <row r="1464" spans="2:11" ht="11.25" customHeight="1">
      <c r="B1464" s="8">
        <f>MAX($B$2:B1463)+1</f>
        <v>1237</v>
      </c>
      <c r="C1464" s="1" t="s">
        <v>1901</v>
      </c>
      <c r="D1464" s="1" t="s">
        <v>2042</v>
      </c>
      <c r="E1464" s="23">
        <v>43829</v>
      </c>
      <c r="F1464" s="23">
        <v>1121.6942857142858</v>
      </c>
      <c r="H1464" s="212"/>
      <c r="I1464" s="212"/>
      <c r="K1464" s="214"/>
    </row>
    <row r="1465" spans="2:11" ht="11.25" customHeight="1">
      <c r="B1465" s="8">
        <f>MAX($B$2:B1464)+1</f>
        <v>1238</v>
      </c>
      <c r="C1465" s="1" t="s">
        <v>65</v>
      </c>
      <c r="E1465" s="23">
        <v>61283195.5</v>
      </c>
      <c r="F1465" s="23">
        <v>594956.2371428572</v>
      </c>
      <c r="H1465" s="212"/>
      <c r="I1465" s="212"/>
      <c r="K1465" s="214"/>
    </row>
    <row r="1466" spans="2:11" ht="11.25" customHeight="1">
      <c r="B1466" s="8">
        <f>MAX($B$2:B1465)+1</f>
        <v>1239</v>
      </c>
      <c r="C1466" s="1" t="s">
        <v>66</v>
      </c>
      <c r="E1466" s="23">
        <v>3110576.0099999993</v>
      </c>
      <c r="F1466" s="23">
        <v>88196.37142857142</v>
      </c>
      <c r="H1466" s="212"/>
      <c r="I1466" s="212"/>
      <c r="K1466" s="214"/>
    </row>
    <row r="1467" spans="2:11" ht="11.25" customHeight="1">
      <c r="B1467" s="8">
        <f>MAX($B$2:B1466)+1</f>
        <v>1240</v>
      </c>
      <c r="C1467" s="1" t="s">
        <v>1902</v>
      </c>
      <c r="D1467" s="1" t="s">
        <v>2037</v>
      </c>
      <c r="E1467" s="23">
        <v>50929.17</v>
      </c>
      <c r="F1467" s="23">
        <v>383.52571428571434</v>
      </c>
      <c r="H1467" s="212"/>
      <c r="I1467" s="212"/>
      <c r="K1467" s="214"/>
    </row>
    <row r="1468" spans="2:11" ht="11.25" customHeight="1">
      <c r="B1468" s="8">
        <f>MAX($B$2:B1467)+1</f>
        <v>1241</v>
      </c>
      <c r="C1468" s="1" t="s">
        <v>67</v>
      </c>
      <c r="E1468" s="23">
        <v>4479748.49</v>
      </c>
      <c r="F1468" s="23">
        <v>37198.76857142857</v>
      </c>
      <c r="H1468" s="212"/>
      <c r="I1468" s="212"/>
      <c r="K1468" s="214"/>
    </row>
    <row r="1469" spans="2:11" ht="11.25" customHeight="1">
      <c r="B1469" s="8">
        <f>MAX($B$2:B1468)+1</f>
        <v>1242</v>
      </c>
      <c r="C1469" s="1" t="s">
        <v>1903</v>
      </c>
      <c r="E1469" s="23">
        <v>40745311.136000015</v>
      </c>
      <c r="F1469" s="23">
        <v>249467.0971428571</v>
      </c>
      <c r="H1469" s="212"/>
      <c r="I1469" s="212"/>
      <c r="K1469" s="214"/>
    </row>
    <row r="1470" spans="2:11" ht="11.25" customHeight="1">
      <c r="B1470" s="8">
        <f>MAX($B$2:B1469)+1</f>
        <v>1243</v>
      </c>
      <c r="C1470" s="1" t="s">
        <v>1904</v>
      </c>
      <c r="E1470" s="23">
        <v>3417463.6076242565</v>
      </c>
      <c r="F1470" s="23">
        <v>62256.26670103132</v>
      </c>
      <c r="G1470" s="18">
        <v>0.9437708792369894</v>
      </c>
      <c r="H1470" s="212"/>
      <c r="I1470" s="212"/>
      <c r="K1470" s="214"/>
    </row>
    <row r="1471" spans="2:11" ht="11.25" customHeight="1">
      <c r="B1471" s="8">
        <f>MAX($B$2:B1470)+1</f>
        <v>1244</v>
      </c>
      <c r="C1471" s="1" t="s">
        <v>68</v>
      </c>
      <c r="E1471" s="23">
        <v>537888.36</v>
      </c>
      <c r="F1471" s="23">
        <v>20517.851428571426</v>
      </c>
      <c r="H1471" s="212"/>
      <c r="I1471" s="212"/>
      <c r="K1471" s="214"/>
    </row>
    <row r="1472" spans="2:11" ht="11.25" customHeight="1">
      <c r="B1472" s="8">
        <f>MAX($B$2:B1471)+1</f>
        <v>1245</v>
      </c>
      <c r="C1472" s="1" t="s">
        <v>69</v>
      </c>
      <c r="E1472" s="23">
        <v>430699.20999999996</v>
      </c>
      <c r="F1472" s="23">
        <v>16472.317142857144</v>
      </c>
      <c r="H1472" s="212"/>
      <c r="I1472" s="212"/>
      <c r="K1472" s="214"/>
    </row>
    <row r="1473" spans="2:11" ht="11.25" customHeight="1">
      <c r="B1473" s="8">
        <f>MAX($B$2:B1472)+1</f>
        <v>1246</v>
      </c>
      <c r="C1473" s="1" t="s">
        <v>70</v>
      </c>
      <c r="E1473" s="23">
        <v>2508566.43</v>
      </c>
      <c r="F1473" s="23">
        <v>71518.76</v>
      </c>
      <c r="H1473" s="212"/>
      <c r="I1473" s="212"/>
      <c r="K1473" s="214"/>
    </row>
    <row r="1474" spans="2:11" ht="11.25" customHeight="1">
      <c r="B1474" s="8">
        <f>MAX($B$2:B1473)+1</f>
        <v>1247</v>
      </c>
      <c r="C1474" s="1" t="s">
        <v>71</v>
      </c>
      <c r="D1474" s="1" t="s">
        <v>2162</v>
      </c>
      <c r="E1474" s="23">
        <v>50777</v>
      </c>
      <c r="F1474" s="23">
        <v>1199.2142857142858</v>
      </c>
      <c r="H1474" s="212"/>
      <c r="I1474" s="212"/>
      <c r="K1474" s="214"/>
    </row>
    <row r="1475" spans="2:11" ht="11.25" customHeight="1">
      <c r="B1475" s="8">
        <f>MAX($B$2:B1474)+1</f>
        <v>1248</v>
      </c>
      <c r="C1475" s="1" t="s">
        <v>1905</v>
      </c>
      <c r="D1475" s="1" t="s">
        <v>2042</v>
      </c>
      <c r="E1475" s="23">
        <v>30789.14</v>
      </c>
      <c r="F1475" s="23">
        <v>508.7485714285714</v>
      </c>
      <c r="H1475" s="212"/>
      <c r="I1475" s="212"/>
      <c r="K1475" s="214"/>
    </row>
    <row r="1476" spans="2:11" ht="11.25" customHeight="1">
      <c r="B1476" s="8">
        <f>MAX($B$2:B1475)+1</f>
        <v>1249</v>
      </c>
      <c r="C1476" s="1" t="s">
        <v>276</v>
      </c>
      <c r="E1476" s="23">
        <v>383144.92</v>
      </c>
      <c r="F1476" s="23">
        <v>11092.003484852301</v>
      </c>
      <c r="G1476" s="18">
        <v>0.7224630768201225</v>
      </c>
      <c r="H1476" s="212"/>
      <c r="I1476" s="212"/>
      <c r="K1476" s="214"/>
    </row>
    <row r="1477" spans="2:11" ht="11.25" customHeight="1">
      <c r="B1477" s="8">
        <f>MAX($B$2:B1476)+1</f>
        <v>1250</v>
      </c>
      <c r="C1477" s="1" t="s">
        <v>1555</v>
      </c>
      <c r="D1477" s="1" t="s">
        <v>2060</v>
      </c>
      <c r="E1477" s="23">
        <v>10243.64</v>
      </c>
      <c r="F1477" s="23">
        <v>5576.148571428572</v>
      </c>
      <c r="H1477" s="212"/>
      <c r="I1477" s="212"/>
      <c r="K1477" s="214"/>
    </row>
    <row r="1478" spans="2:11" ht="11.25" customHeight="1">
      <c r="B1478" s="8">
        <f>MAX($B$2:B1477)+1</f>
        <v>1251</v>
      </c>
      <c r="C1478" s="1" t="s">
        <v>1906</v>
      </c>
      <c r="D1478" s="1" t="s">
        <v>2163</v>
      </c>
      <c r="E1478" s="23">
        <v>10273.42</v>
      </c>
      <c r="F1478" s="23">
        <v>1921.7042857142858</v>
      </c>
      <c r="H1478" s="212"/>
      <c r="I1478" s="212"/>
      <c r="K1478" s="214"/>
    </row>
    <row r="1479" spans="2:11" ht="11.25" customHeight="1">
      <c r="B1479" s="8">
        <f>MAX($B$2:B1478)+1</f>
        <v>1252</v>
      </c>
      <c r="C1479" s="1" t="s">
        <v>72</v>
      </c>
      <c r="D1479" s="1" t="s">
        <v>2037</v>
      </c>
      <c r="E1479" s="23">
        <v>21522</v>
      </c>
      <c r="F1479" s="23">
        <v>347.24571428571426</v>
      </c>
      <c r="H1479" s="212"/>
      <c r="I1479" s="212"/>
      <c r="K1479" s="214"/>
    </row>
    <row r="1480" spans="2:11" ht="11.25" customHeight="1">
      <c r="B1480" s="8">
        <f>MAX($B$2:B1479)+1</f>
        <v>1253</v>
      </c>
      <c r="C1480" s="1" t="s">
        <v>73</v>
      </c>
      <c r="D1480" s="1" t="s">
        <v>2039</v>
      </c>
      <c r="E1480" s="23">
        <v>4468</v>
      </c>
      <c r="F1480" s="23">
        <v>627.1842857142857</v>
      </c>
      <c r="H1480" s="212"/>
      <c r="I1480" s="212"/>
      <c r="K1480" s="214"/>
    </row>
    <row r="1481" spans="2:11" ht="11.25" customHeight="1">
      <c r="B1481" s="8">
        <f>MAX($B$2:B1480)+1</f>
        <v>1254</v>
      </c>
      <c r="C1481" s="1" t="s">
        <v>1907</v>
      </c>
      <c r="D1481" s="1" t="s">
        <v>2164</v>
      </c>
      <c r="E1481" s="23">
        <v>22576.59</v>
      </c>
      <c r="F1481" s="23">
        <v>1783.0585714285714</v>
      </c>
      <c r="H1481" s="212"/>
      <c r="I1481" s="212"/>
      <c r="K1481" s="214"/>
    </row>
    <row r="1482" spans="2:11" ht="11.25" customHeight="1">
      <c r="B1482" s="8">
        <f>MAX($B$2:B1481)+1</f>
        <v>1255</v>
      </c>
      <c r="C1482" s="1" t="s">
        <v>74</v>
      </c>
      <c r="D1482" s="1" t="s">
        <v>2091</v>
      </c>
      <c r="E1482" s="23">
        <v>20393.87</v>
      </c>
      <c r="F1482" s="23">
        <v>506.2457142857143</v>
      </c>
      <c r="H1482" s="212"/>
      <c r="I1482" s="212"/>
      <c r="K1482" s="214"/>
    </row>
    <row r="1483" spans="2:11" ht="11.25" customHeight="1">
      <c r="B1483" s="8">
        <f>MAX($B$2:B1482)+1</f>
        <v>1256</v>
      </c>
      <c r="C1483" s="1" t="s">
        <v>75</v>
      </c>
      <c r="E1483" s="23">
        <v>43322388.53000002</v>
      </c>
      <c r="F1483" s="23">
        <v>101058.37571428572</v>
      </c>
      <c r="H1483" s="212"/>
      <c r="I1483" s="212"/>
      <c r="K1483" s="214"/>
    </row>
    <row r="1484" spans="2:11" ht="11.25" customHeight="1">
      <c r="B1484" s="8">
        <f>MAX($B$2:B1483)+1</f>
        <v>1257</v>
      </c>
      <c r="C1484" s="1" t="s">
        <v>76</v>
      </c>
      <c r="D1484" s="1" t="s">
        <v>2093</v>
      </c>
      <c r="E1484" s="23">
        <v>2016</v>
      </c>
      <c r="F1484" s="23">
        <v>1584.1471428571429</v>
      </c>
      <c r="H1484" s="212"/>
      <c r="I1484" s="212"/>
      <c r="K1484" s="214"/>
    </row>
    <row r="1485" spans="2:11" ht="11.25" customHeight="1">
      <c r="B1485" s="8">
        <f>MAX($B$2:B1484)+1</f>
        <v>1258</v>
      </c>
      <c r="C1485" s="1" t="s">
        <v>77</v>
      </c>
      <c r="E1485" s="23">
        <v>4230843.54</v>
      </c>
      <c r="F1485" s="23">
        <v>9982.83285714286</v>
      </c>
      <c r="H1485" s="212"/>
      <c r="I1485" s="212"/>
      <c r="K1485" s="214"/>
    </row>
    <row r="1486" spans="2:11" ht="11.25" customHeight="1">
      <c r="B1486" s="8">
        <f>MAX($B$2:B1485)+1</f>
        <v>1259</v>
      </c>
      <c r="C1486" s="1" t="s">
        <v>78</v>
      </c>
      <c r="D1486" s="1" t="s">
        <v>2165</v>
      </c>
      <c r="E1486" s="23">
        <v>38235.69</v>
      </c>
      <c r="F1486" s="23">
        <v>1872.0014285714285</v>
      </c>
      <c r="H1486" s="212"/>
      <c r="I1486" s="212"/>
      <c r="K1486" s="214"/>
    </row>
    <row r="1487" spans="2:11" ht="11.25" customHeight="1">
      <c r="B1487" s="8">
        <f>MAX($B$2:B1486)+1</f>
        <v>1260</v>
      </c>
      <c r="C1487" s="1" t="s">
        <v>79</v>
      </c>
      <c r="E1487" s="23">
        <v>26114877.059999995</v>
      </c>
      <c r="F1487" s="23">
        <v>216067.30714285714</v>
      </c>
      <c r="H1487" s="212"/>
      <c r="I1487" s="212"/>
      <c r="K1487" s="214"/>
    </row>
    <row r="1488" spans="2:11" ht="11.25" customHeight="1">
      <c r="B1488" s="8">
        <f>MAX($B$2:B1487)+1</f>
        <v>1261</v>
      </c>
      <c r="C1488" s="1" t="s">
        <v>80</v>
      </c>
      <c r="D1488" s="1" t="s">
        <v>2025</v>
      </c>
      <c r="E1488" s="23">
        <v>28425</v>
      </c>
      <c r="F1488" s="23">
        <v>670.0028571428572</v>
      </c>
      <c r="H1488" s="212"/>
      <c r="I1488" s="212"/>
      <c r="K1488" s="214"/>
    </row>
    <row r="1489" spans="2:11" ht="11.25" customHeight="1">
      <c r="B1489" s="8">
        <f>MAX($B$2:B1488)+1</f>
        <v>1262</v>
      </c>
      <c r="C1489" s="1" t="s">
        <v>81</v>
      </c>
      <c r="E1489" s="23">
        <v>16360979.550000003</v>
      </c>
      <c r="F1489" s="23">
        <v>462215.9314285714</v>
      </c>
      <c r="H1489" s="212"/>
      <c r="I1489" s="212"/>
      <c r="K1489" s="214"/>
    </row>
    <row r="1490" spans="2:11" ht="11.25" customHeight="1">
      <c r="B1490" s="8">
        <f>MAX($B$2:B1489)+1</f>
        <v>1263</v>
      </c>
      <c r="C1490" s="1" t="s">
        <v>82</v>
      </c>
      <c r="E1490" s="23">
        <v>1580338.3700000003</v>
      </c>
      <c r="F1490" s="23">
        <v>28077.638571428568</v>
      </c>
      <c r="H1490" s="212"/>
      <c r="I1490" s="212"/>
      <c r="K1490" s="214"/>
    </row>
    <row r="1491" spans="2:11" ht="11.25" customHeight="1">
      <c r="B1491" s="8">
        <f>MAX($B$2:B1490)+1</f>
        <v>1264</v>
      </c>
      <c r="C1491" s="1" t="s">
        <v>83</v>
      </c>
      <c r="E1491" s="23">
        <v>5356635.55</v>
      </c>
      <c r="F1491" s="23">
        <v>111080.28285714285</v>
      </c>
      <c r="H1491" s="212"/>
      <c r="I1491" s="212"/>
      <c r="K1491" s="214"/>
    </row>
    <row r="1492" spans="2:11" ht="11.25" customHeight="1">
      <c r="B1492" s="8">
        <f>MAX($B$2:B1491)+1</f>
        <v>1265</v>
      </c>
      <c r="C1492" s="1" t="s">
        <v>84</v>
      </c>
      <c r="D1492" s="1" t="s">
        <v>2025</v>
      </c>
      <c r="E1492" s="23">
        <v>21585</v>
      </c>
      <c r="F1492" s="23">
        <v>767.7528571428572</v>
      </c>
      <c r="H1492" s="212"/>
      <c r="I1492" s="212"/>
      <c r="K1492" s="214"/>
    </row>
    <row r="1493" spans="2:11" ht="11.25" customHeight="1">
      <c r="B1493" s="8">
        <f>MAX($B$2:B1492)+1</f>
        <v>1266</v>
      </c>
      <c r="C1493" s="1" t="s">
        <v>85</v>
      </c>
      <c r="D1493" s="1" t="s">
        <v>2111</v>
      </c>
      <c r="E1493" s="23">
        <v>45535.29</v>
      </c>
      <c r="F1493" s="23">
        <v>346.9114285714286</v>
      </c>
      <c r="H1493" s="212"/>
      <c r="I1493" s="212"/>
      <c r="K1493" s="214"/>
    </row>
    <row r="1494" spans="2:11" ht="11.25" customHeight="1">
      <c r="B1494" s="8">
        <f>MAX($B$2:B1493)+1</f>
        <v>1267</v>
      </c>
      <c r="C1494" s="1" t="s">
        <v>86</v>
      </c>
      <c r="E1494" s="23">
        <v>3368.14</v>
      </c>
      <c r="F1494" s="23">
        <v>0</v>
      </c>
      <c r="H1494" s="212"/>
      <c r="I1494" s="212"/>
      <c r="K1494" s="214"/>
    </row>
    <row r="1495" spans="2:11" ht="11.25" customHeight="1">
      <c r="B1495" s="8">
        <f>MAX($B$2:B1494)+1</f>
        <v>1268</v>
      </c>
      <c r="C1495" s="1" t="s">
        <v>1908</v>
      </c>
      <c r="D1495" s="1" t="s">
        <v>2041</v>
      </c>
      <c r="E1495" s="23">
        <v>61726.990000000005</v>
      </c>
      <c r="F1495" s="23">
        <v>1005.11</v>
      </c>
      <c r="H1495" s="212"/>
      <c r="I1495" s="212"/>
      <c r="K1495" s="214"/>
    </row>
    <row r="1496" spans="2:11" ht="11.25" customHeight="1">
      <c r="B1496" s="8">
        <f>MAX($B$2:B1495)+1</f>
        <v>1269</v>
      </c>
      <c r="C1496" s="1" t="s">
        <v>87</v>
      </c>
      <c r="D1496" s="1" t="s">
        <v>2101</v>
      </c>
      <c r="E1496" s="23">
        <v>11906</v>
      </c>
      <c r="F1496" s="23">
        <v>143.94714285714286</v>
      </c>
      <c r="H1496" s="212"/>
      <c r="I1496" s="212"/>
      <c r="K1496" s="214"/>
    </row>
    <row r="1497" spans="2:11" ht="11.25" customHeight="1">
      <c r="B1497" s="8">
        <f>MAX($B$2:B1496)+1</f>
        <v>1270</v>
      </c>
      <c r="C1497" s="1" t="s">
        <v>658</v>
      </c>
      <c r="E1497" s="23">
        <v>24464556.703272127</v>
      </c>
      <c r="F1497" s="23">
        <v>57805.12285058811</v>
      </c>
      <c r="G1497" s="18">
        <v>0.9913460415297901</v>
      </c>
      <c r="H1497" s="212"/>
      <c r="I1497" s="212"/>
      <c r="K1497" s="214"/>
    </row>
    <row r="1498" spans="2:11" ht="11.25" customHeight="1">
      <c r="B1498" s="8">
        <f>MAX($B$2:B1497)+1</f>
        <v>1271</v>
      </c>
      <c r="C1498" s="1" t="s">
        <v>88</v>
      </c>
      <c r="E1498" s="23">
        <v>2175355.4699999997</v>
      </c>
      <c r="F1498" s="23">
        <v>52982.48714285715</v>
      </c>
      <c r="H1498" s="212"/>
      <c r="I1498" s="212"/>
      <c r="K1498" s="214"/>
    </row>
    <row r="1499" spans="2:11" ht="11.25" customHeight="1">
      <c r="B1499" s="8">
        <f>MAX($B$2:B1498)+1</f>
        <v>1272</v>
      </c>
      <c r="C1499" s="1" t="s">
        <v>89</v>
      </c>
      <c r="D1499" s="1" t="s">
        <v>2041</v>
      </c>
      <c r="E1499" s="23">
        <v>1506</v>
      </c>
      <c r="F1499" s="23">
        <v>412.4971428571429</v>
      </c>
      <c r="H1499" s="212"/>
      <c r="I1499" s="212"/>
      <c r="K1499" s="214"/>
    </row>
    <row r="1500" spans="2:11" ht="11.25" customHeight="1">
      <c r="B1500" s="8">
        <f>MAX($B$2:B1499)+1</f>
        <v>1273</v>
      </c>
      <c r="C1500" s="1" t="s">
        <v>1909</v>
      </c>
      <c r="D1500" s="1" t="s">
        <v>2137</v>
      </c>
      <c r="E1500" s="23">
        <v>18224.1</v>
      </c>
      <c r="F1500" s="23">
        <v>890.6700000000001</v>
      </c>
      <c r="H1500" s="212"/>
      <c r="I1500" s="212"/>
      <c r="K1500" s="214"/>
    </row>
    <row r="1501" spans="2:11" ht="11.25" customHeight="1">
      <c r="B1501" s="8">
        <f>MAX($B$2:B1500)+1</f>
        <v>1274</v>
      </c>
      <c r="C1501" s="1" t="s">
        <v>1910</v>
      </c>
      <c r="D1501" s="1" t="s">
        <v>2166</v>
      </c>
      <c r="E1501" s="23">
        <v>6363030.28</v>
      </c>
      <c r="F1501" s="23">
        <v>104771.78000000001</v>
      </c>
      <c r="H1501" s="212"/>
      <c r="I1501" s="212"/>
      <c r="K1501" s="214"/>
    </row>
    <row r="1502" spans="2:11" ht="11.25" customHeight="1">
      <c r="B1502" s="8">
        <f>MAX($B$2:B1501)+1</f>
        <v>1275</v>
      </c>
      <c r="C1502" s="1" t="s">
        <v>90</v>
      </c>
      <c r="D1502" s="1" t="s">
        <v>2043</v>
      </c>
      <c r="E1502" s="23">
        <v>1911</v>
      </c>
      <c r="F1502" s="23">
        <v>0</v>
      </c>
      <c r="H1502" s="212"/>
      <c r="I1502" s="212"/>
      <c r="K1502" s="214"/>
    </row>
    <row r="1503" spans="2:11" ht="11.25" customHeight="1">
      <c r="B1503" s="8">
        <f>MAX($B$2:B1502)+1</f>
        <v>1276</v>
      </c>
      <c r="C1503" s="1" t="s">
        <v>91</v>
      </c>
      <c r="D1503" s="1" t="s">
        <v>2088</v>
      </c>
      <c r="E1503" s="23">
        <v>42869</v>
      </c>
      <c r="F1503" s="23">
        <v>7478.027142857144</v>
      </c>
      <c r="H1503" s="212"/>
      <c r="I1503" s="212"/>
      <c r="K1503" s="214"/>
    </row>
    <row r="1504" spans="2:11" ht="11.25" customHeight="1">
      <c r="B1504" s="8">
        <f>MAX($B$2:B1503)+1</f>
        <v>1277</v>
      </c>
      <c r="C1504" s="1" t="s">
        <v>92</v>
      </c>
      <c r="E1504" s="23">
        <v>5934882.13</v>
      </c>
      <c r="F1504" s="23">
        <v>45983.64571428572</v>
      </c>
      <c r="H1504" s="212"/>
      <c r="I1504" s="212"/>
      <c r="K1504" s="214"/>
    </row>
    <row r="1505" spans="2:11" ht="11.25" customHeight="1">
      <c r="B1505" s="8">
        <f>MAX($B$2:B1504)+1</f>
        <v>1278</v>
      </c>
      <c r="C1505" s="1" t="s">
        <v>93</v>
      </c>
      <c r="D1505" s="1" t="s">
        <v>2051</v>
      </c>
      <c r="E1505" s="23">
        <v>3510776</v>
      </c>
      <c r="F1505" s="23">
        <v>0</v>
      </c>
      <c r="H1505" s="212"/>
      <c r="I1505" s="212"/>
      <c r="K1505" s="214"/>
    </row>
    <row r="1506" spans="2:11" ht="11.25" customHeight="1">
      <c r="B1506" s="8">
        <f>MAX($B$2:B1505)+1</f>
        <v>1279</v>
      </c>
      <c r="C1506" s="1" t="s">
        <v>94</v>
      </c>
      <c r="D1506" s="1" t="s">
        <v>2064</v>
      </c>
      <c r="E1506" s="23">
        <v>70897.48999999999</v>
      </c>
      <c r="F1506" s="23">
        <v>890.2299999999999</v>
      </c>
      <c r="H1506" s="212"/>
      <c r="I1506" s="212"/>
      <c r="K1506" s="214"/>
    </row>
    <row r="1507" spans="2:11" ht="11.25" customHeight="1">
      <c r="B1507" s="8">
        <f>MAX($B$2:B1506)+1</f>
        <v>1280</v>
      </c>
      <c r="C1507" s="1" t="s">
        <v>1911</v>
      </c>
      <c r="E1507" s="23">
        <v>1106304.8200000003</v>
      </c>
      <c r="F1507" s="23">
        <v>26474.669920078722</v>
      </c>
      <c r="G1507" s="18">
        <v>0.8481000739928252</v>
      </c>
      <c r="H1507" s="212"/>
      <c r="I1507" s="212"/>
      <c r="K1507" s="214"/>
    </row>
    <row r="1508" spans="2:11" ht="11.25" customHeight="1">
      <c r="B1508" s="8">
        <f>MAX($B$2:B1507)+1</f>
        <v>1281</v>
      </c>
      <c r="C1508" s="1" t="s">
        <v>659</v>
      </c>
      <c r="E1508" s="23">
        <v>23154774.00182688</v>
      </c>
      <c r="F1508" s="23">
        <v>329093.13610335835</v>
      </c>
      <c r="G1508" s="18">
        <v>0.949401386674015</v>
      </c>
      <c r="H1508" s="212"/>
      <c r="I1508" s="212"/>
      <c r="K1508" s="214"/>
    </row>
    <row r="1509" spans="2:11" ht="11.25" customHeight="1">
      <c r="B1509" s="8">
        <f>MAX($B$2:B1508)+1</f>
        <v>1282</v>
      </c>
      <c r="C1509" s="1" t="s">
        <v>95</v>
      </c>
      <c r="E1509" s="23">
        <v>2128649.67</v>
      </c>
      <c r="F1509" s="23">
        <v>75591.69857142857</v>
      </c>
      <c r="H1509" s="212"/>
      <c r="I1509" s="212"/>
      <c r="K1509" s="214"/>
    </row>
    <row r="1510" spans="2:11" ht="11.25" customHeight="1">
      <c r="B1510" s="8">
        <f>MAX($B$2:B1509)+1</f>
        <v>1283</v>
      </c>
      <c r="C1510" s="1" t="s">
        <v>1912</v>
      </c>
      <c r="D1510" s="1" t="s">
        <v>2167</v>
      </c>
      <c r="E1510" s="23">
        <v>176177.56999999998</v>
      </c>
      <c r="F1510" s="23">
        <v>3773.0728571428576</v>
      </c>
      <c r="H1510" s="212"/>
      <c r="I1510" s="212"/>
      <c r="K1510" s="214"/>
    </row>
    <row r="1511" spans="2:11" ht="11.25" customHeight="1">
      <c r="B1511" s="8">
        <f>MAX($B$2:B1510)+1</f>
        <v>1284</v>
      </c>
      <c r="C1511" s="1" t="s">
        <v>1913</v>
      </c>
      <c r="E1511" s="23">
        <v>25915165.230000004</v>
      </c>
      <c r="F1511" s="23">
        <v>159818.74285714282</v>
      </c>
      <c r="H1511" s="212"/>
      <c r="I1511" s="212"/>
      <c r="K1511" s="214"/>
    </row>
    <row r="1512" spans="2:11" ht="11.25" customHeight="1">
      <c r="B1512" s="8">
        <f>MAX($B$2:B1511)+1</f>
        <v>1285</v>
      </c>
      <c r="C1512" s="1" t="s">
        <v>96</v>
      </c>
      <c r="D1512" s="1" t="s">
        <v>2091</v>
      </c>
      <c r="E1512" s="23">
        <v>9693</v>
      </c>
      <c r="F1512" s="23">
        <v>0</v>
      </c>
      <c r="H1512" s="212"/>
      <c r="I1512" s="212"/>
      <c r="K1512" s="214"/>
    </row>
    <row r="1513" spans="2:11" ht="11.25" customHeight="1">
      <c r="B1513" s="8">
        <f>MAX($B$2:B1512)+1</f>
        <v>1286</v>
      </c>
      <c r="C1513" s="1" t="s">
        <v>97</v>
      </c>
      <c r="D1513" s="1" t="s">
        <v>2091</v>
      </c>
      <c r="E1513" s="23">
        <v>28953</v>
      </c>
      <c r="F1513" s="23">
        <v>0</v>
      </c>
      <c r="H1513" s="212"/>
      <c r="I1513" s="212"/>
      <c r="K1513" s="214"/>
    </row>
    <row r="1514" spans="2:11" ht="11.25" customHeight="1">
      <c r="B1514" s="8">
        <f>MAX($B$2:B1513)+1</f>
        <v>1287</v>
      </c>
      <c r="C1514" s="1" t="s">
        <v>98</v>
      </c>
      <c r="D1514" s="1" t="s">
        <v>2039</v>
      </c>
      <c r="E1514" s="23">
        <v>39481.56</v>
      </c>
      <c r="F1514" s="23">
        <v>1077.4385714285713</v>
      </c>
      <c r="H1514" s="212"/>
      <c r="I1514" s="212"/>
      <c r="K1514" s="214"/>
    </row>
    <row r="1515" spans="2:11" ht="11.25" customHeight="1">
      <c r="B1515" s="8">
        <f>MAX($B$2:B1514)+1</f>
        <v>1288</v>
      </c>
      <c r="C1515" s="1" t="s">
        <v>1914</v>
      </c>
      <c r="D1515" s="1" t="s">
        <v>2089</v>
      </c>
      <c r="E1515" s="23">
        <v>10025.1</v>
      </c>
      <c r="F1515" s="23">
        <v>291.74285714285713</v>
      </c>
      <c r="H1515" s="212"/>
      <c r="I1515" s="212"/>
      <c r="K1515" s="214"/>
    </row>
    <row r="1516" spans="2:11" ht="11.25" customHeight="1">
      <c r="B1516" s="8">
        <f>MAX($B$2:B1515)+1</f>
        <v>1289</v>
      </c>
      <c r="C1516" s="1" t="s">
        <v>99</v>
      </c>
      <c r="E1516" s="23">
        <v>65266276.122</v>
      </c>
      <c r="F1516" s="23">
        <v>272284.3214285715</v>
      </c>
      <c r="H1516" s="212"/>
      <c r="I1516" s="212"/>
      <c r="K1516" s="214"/>
    </row>
    <row r="1517" spans="2:11" ht="11.25" customHeight="1">
      <c r="B1517" s="8">
        <f>MAX($B$2:B1516)+1</f>
        <v>1290</v>
      </c>
      <c r="C1517" s="1" t="s">
        <v>100</v>
      </c>
      <c r="D1517" s="1" t="s">
        <v>2129</v>
      </c>
      <c r="E1517" s="23">
        <v>27685</v>
      </c>
      <c r="F1517" s="23">
        <v>1035.967142857143</v>
      </c>
      <c r="H1517" s="212"/>
      <c r="I1517" s="212"/>
      <c r="K1517" s="214"/>
    </row>
    <row r="1518" spans="2:11" ht="11.25" customHeight="1">
      <c r="B1518" s="8">
        <f>MAX($B$2:B1517)+1</f>
        <v>1291</v>
      </c>
      <c r="C1518" s="1" t="s">
        <v>101</v>
      </c>
      <c r="E1518" s="23">
        <v>1346337.6600000001</v>
      </c>
      <c r="F1518" s="23">
        <v>23175.042179298314</v>
      </c>
      <c r="G1518" s="18">
        <v>0.9077165996435065</v>
      </c>
      <c r="H1518" s="212"/>
      <c r="I1518" s="212"/>
      <c r="K1518" s="214"/>
    </row>
    <row r="1519" spans="2:11" ht="11.25" customHeight="1">
      <c r="B1519" s="8">
        <f>MAX($B$2:B1518)+1</f>
        <v>1292</v>
      </c>
      <c r="C1519" s="1" t="s">
        <v>102</v>
      </c>
      <c r="D1519" s="1" t="s">
        <v>2043</v>
      </c>
      <c r="E1519" s="23">
        <v>41393</v>
      </c>
      <c r="F1519" s="23">
        <v>710.4971428571428</v>
      </c>
      <c r="H1519" s="212"/>
      <c r="I1519" s="212"/>
      <c r="K1519" s="214"/>
    </row>
    <row r="1520" spans="2:11" ht="11.25" customHeight="1">
      <c r="B1520" s="8">
        <f>MAX($B$2:B1519)+1</f>
        <v>1293</v>
      </c>
      <c r="C1520" s="1" t="s">
        <v>277</v>
      </c>
      <c r="E1520" s="23">
        <v>233059.78999999995</v>
      </c>
      <c r="F1520" s="23">
        <v>3831.604578340683</v>
      </c>
      <c r="G1520" s="18">
        <v>0.4120439752764198</v>
      </c>
      <c r="H1520" s="212"/>
      <c r="I1520" s="212"/>
      <c r="K1520" s="214"/>
    </row>
    <row r="1521" spans="2:11" ht="11.25" customHeight="1">
      <c r="B1521" s="8">
        <f>MAX($B$2:B1520)+1</f>
        <v>1294</v>
      </c>
      <c r="C1521" s="1" t="s">
        <v>103</v>
      </c>
      <c r="D1521" s="1" t="s">
        <v>2089</v>
      </c>
      <c r="E1521" s="23">
        <v>18961.05</v>
      </c>
      <c r="F1521" s="23">
        <v>135.49857142857144</v>
      </c>
      <c r="H1521" s="212"/>
      <c r="I1521" s="212"/>
      <c r="K1521" s="214"/>
    </row>
    <row r="1522" spans="2:11" ht="11.25" customHeight="1">
      <c r="B1522" s="8">
        <f>MAX($B$2:B1521)+1</f>
        <v>1295</v>
      </c>
      <c r="C1522" s="1" t="s">
        <v>1915</v>
      </c>
      <c r="D1522" s="1" t="s">
        <v>2075</v>
      </c>
      <c r="E1522" s="23">
        <v>10386.61</v>
      </c>
      <c r="F1522" s="23">
        <v>323.18285714285713</v>
      </c>
      <c r="H1522" s="212"/>
      <c r="I1522" s="212"/>
      <c r="K1522" s="214"/>
    </row>
    <row r="1523" spans="2:11" ht="11.25" customHeight="1">
      <c r="B1523" s="8">
        <f>MAX($B$2:B1522)+1</f>
        <v>1296</v>
      </c>
      <c r="C1523" s="1" t="s">
        <v>104</v>
      </c>
      <c r="D1523" s="1" t="s">
        <v>2036</v>
      </c>
      <c r="E1523" s="23">
        <v>32044.81</v>
      </c>
      <c r="F1523" s="23">
        <v>341.4157142857143</v>
      </c>
      <c r="H1523" s="212"/>
      <c r="I1523" s="212"/>
      <c r="K1523" s="214"/>
    </row>
    <row r="1524" spans="2:11" ht="11.25" customHeight="1">
      <c r="B1524" s="8">
        <f>MAX($B$2:B1523)+1</f>
        <v>1297</v>
      </c>
      <c r="C1524" s="1" t="s">
        <v>105</v>
      </c>
      <c r="E1524" s="23">
        <v>29230163.962</v>
      </c>
      <c r="F1524" s="23">
        <v>174619.72714285713</v>
      </c>
      <c r="H1524" s="212"/>
      <c r="I1524" s="212"/>
      <c r="K1524" s="214"/>
    </row>
    <row r="1525" spans="2:11" ht="11.25" customHeight="1">
      <c r="B1525" s="8">
        <f>MAX($B$2:B1524)+1</f>
        <v>1298</v>
      </c>
      <c r="C1525" s="1" t="s">
        <v>2383</v>
      </c>
      <c r="E1525" s="23">
        <v>129763.59</v>
      </c>
      <c r="F1525" s="23">
        <v>2325.8085714285717</v>
      </c>
      <c r="H1525" s="212"/>
      <c r="I1525" s="212"/>
      <c r="K1525" s="214"/>
    </row>
    <row r="1526" spans="2:11" ht="11.25" customHeight="1">
      <c r="B1526" s="8">
        <f>MAX($B$2:B1525)+1</f>
        <v>1299</v>
      </c>
      <c r="C1526" s="1" t="s">
        <v>1916</v>
      </c>
      <c r="D1526" s="1" t="s">
        <v>2168</v>
      </c>
      <c r="E1526" s="23">
        <v>63846.61</v>
      </c>
      <c r="F1526" s="23">
        <v>0</v>
      </c>
      <c r="H1526" s="212"/>
      <c r="I1526" s="212"/>
      <c r="K1526" s="214"/>
    </row>
    <row r="1527" spans="2:11" ht="11.25" customHeight="1">
      <c r="B1527" s="8">
        <f>MAX($B$2:B1526)+1</f>
        <v>1300</v>
      </c>
      <c r="C1527" s="1" t="s">
        <v>106</v>
      </c>
      <c r="D1527" s="1" t="s">
        <v>2062</v>
      </c>
      <c r="E1527" s="23">
        <v>17681</v>
      </c>
      <c r="F1527" s="23">
        <v>549.6171428571429</v>
      </c>
      <c r="H1527" s="212"/>
      <c r="I1527" s="212"/>
      <c r="K1527" s="214"/>
    </row>
    <row r="1528" spans="2:11" ht="11.25" customHeight="1">
      <c r="B1528" s="8">
        <f>MAX($B$2:B1527)+1</f>
        <v>1301</v>
      </c>
      <c r="C1528" s="1" t="s">
        <v>107</v>
      </c>
      <c r="E1528" s="23">
        <v>12744533.350000005</v>
      </c>
      <c r="F1528" s="23">
        <v>440328.5814285715</v>
      </c>
      <c r="H1528" s="212"/>
      <c r="I1528" s="212"/>
      <c r="K1528" s="214"/>
    </row>
    <row r="1529" spans="2:11" ht="11.25" customHeight="1">
      <c r="B1529" s="8">
        <f>MAX($B$2:B1528)+1</f>
        <v>1302</v>
      </c>
      <c r="C1529" s="1" t="s">
        <v>108</v>
      </c>
      <c r="E1529" s="23">
        <v>6042486.16</v>
      </c>
      <c r="F1529" s="23">
        <v>139146.66571428574</v>
      </c>
      <c r="H1529" s="212"/>
      <c r="I1529" s="212"/>
      <c r="K1529" s="214"/>
    </row>
    <row r="1530" spans="2:11" ht="11.25" customHeight="1">
      <c r="B1530" s="8">
        <f>MAX($B$2:B1529)+1</f>
        <v>1303</v>
      </c>
      <c r="C1530" s="1" t="s">
        <v>109</v>
      </c>
      <c r="E1530" s="23">
        <v>1761611.5699999998</v>
      </c>
      <c r="F1530" s="23">
        <v>25860.021428571432</v>
      </c>
      <c r="H1530" s="212"/>
      <c r="I1530" s="212"/>
      <c r="K1530" s="214"/>
    </row>
    <row r="1531" spans="2:11" ht="11.25" customHeight="1">
      <c r="B1531" s="8">
        <f>MAX($B$2:B1530)+1</f>
        <v>1304</v>
      </c>
      <c r="C1531" s="1" t="s">
        <v>110</v>
      </c>
      <c r="E1531" s="23">
        <v>3477972.5770000005</v>
      </c>
      <c r="F1531" s="23">
        <v>65826.80571428571</v>
      </c>
      <c r="H1531" s="212"/>
      <c r="I1531" s="212"/>
      <c r="K1531" s="214"/>
    </row>
    <row r="1532" spans="2:11" ht="11.25" customHeight="1">
      <c r="B1532" s="8">
        <f>MAX($B$2:B1531)+1</f>
        <v>1305</v>
      </c>
      <c r="C1532" s="1" t="s">
        <v>111</v>
      </c>
      <c r="D1532" s="1" t="s">
        <v>2035</v>
      </c>
      <c r="E1532" s="23">
        <v>44432.619999999995</v>
      </c>
      <c r="F1532" s="23">
        <v>1484.3757142857144</v>
      </c>
      <c r="H1532" s="212"/>
      <c r="I1532" s="212"/>
      <c r="K1532" s="214"/>
    </row>
    <row r="1533" spans="2:11" ht="11.25" customHeight="1">
      <c r="B1533" s="8">
        <f>MAX($B$2:B1532)+1</f>
        <v>1306</v>
      </c>
      <c r="C1533" s="1" t="s">
        <v>1917</v>
      </c>
      <c r="D1533" s="1" t="s">
        <v>2169</v>
      </c>
      <c r="E1533" s="23">
        <v>119823.2</v>
      </c>
      <c r="F1533" s="23">
        <v>345.8457142857143</v>
      </c>
      <c r="H1533" s="212"/>
      <c r="I1533" s="212"/>
      <c r="K1533" s="214"/>
    </row>
    <row r="1534" spans="2:11" ht="11.25" customHeight="1">
      <c r="B1534" s="8">
        <f>MAX($B$2:B1533)+1</f>
        <v>1307</v>
      </c>
      <c r="C1534" s="1" t="s">
        <v>112</v>
      </c>
      <c r="D1534" s="1" t="s">
        <v>2069</v>
      </c>
      <c r="E1534" s="23">
        <v>68054</v>
      </c>
      <c r="F1534" s="23">
        <v>624.99</v>
      </c>
      <c r="H1534" s="212"/>
      <c r="I1534" s="212"/>
      <c r="K1534" s="214"/>
    </row>
    <row r="1535" spans="2:11" ht="11.25" customHeight="1">
      <c r="B1535" s="8">
        <f>MAX($B$2:B1534)+1</f>
        <v>1308</v>
      </c>
      <c r="C1535" s="1" t="s">
        <v>113</v>
      </c>
      <c r="E1535" s="23">
        <v>68796242.24665166</v>
      </c>
      <c r="F1535" s="23">
        <v>247577.10278804202</v>
      </c>
      <c r="G1535" s="18">
        <v>0.9441296797584946</v>
      </c>
      <c r="H1535" s="212"/>
      <c r="I1535" s="212"/>
      <c r="K1535" s="214"/>
    </row>
    <row r="1536" spans="2:11" ht="11.25" customHeight="1">
      <c r="B1536" s="8">
        <f>MAX($B$2:B1535)+1</f>
        <v>1309</v>
      </c>
      <c r="C1536" s="1" t="s">
        <v>1556</v>
      </c>
      <c r="D1536" s="1" t="s">
        <v>2170</v>
      </c>
      <c r="E1536" s="23">
        <v>4962.48</v>
      </c>
      <c r="F1536" s="23">
        <v>272.93857142857144</v>
      </c>
      <c r="H1536" s="212"/>
      <c r="I1536" s="212"/>
      <c r="K1536" s="214"/>
    </row>
    <row r="1537" spans="2:11" ht="11.25" customHeight="1">
      <c r="B1537" s="8">
        <f>MAX($B$2:B1536)+1</f>
        <v>1310</v>
      </c>
      <c r="C1537" s="1" t="s">
        <v>1918</v>
      </c>
      <c r="D1537" s="1" t="s">
        <v>2138</v>
      </c>
      <c r="E1537" s="23">
        <v>29512.64</v>
      </c>
      <c r="F1537" s="23">
        <v>79.78857142857143</v>
      </c>
      <c r="H1537" s="212"/>
      <c r="I1537" s="212"/>
      <c r="K1537" s="214"/>
    </row>
    <row r="1538" spans="2:11" ht="11.25" customHeight="1">
      <c r="B1538" s="8">
        <f>MAX($B$2:B1537)+1</f>
        <v>1311</v>
      </c>
      <c r="C1538" s="1" t="s">
        <v>114</v>
      </c>
      <c r="D1538" s="1" t="s">
        <v>2042</v>
      </c>
      <c r="E1538" s="23">
        <v>90899</v>
      </c>
      <c r="F1538" s="23">
        <v>1588.8628571428574</v>
      </c>
      <c r="H1538" s="212"/>
      <c r="I1538" s="212"/>
      <c r="K1538" s="214"/>
    </row>
    <row r="1539" spans="2:11" ht="11.25" customHeight="1">
      <c r="B1539" s="8">
        <f>MAX($B$2:B1538)+1</f>
        <v>1312</v>
      </c>
      <c r="C1539" s="1" t="s">
        <v>115</v>
      </c>
      <c r="D1539" s="1" t="s">
        <v>2027</v>
      </c>
      <c r="E1539" s="23">
        <v>47195</v>
      </c>
      <c r="F1539" s="23">
        <v>144.11142857142858</v>
      </c>
      <c r="H1539" s="212"/>
      <c r="I1539" s="212"/>
      <c r="K1539" s="214"/>
    </row>
    <row r="1540" spans="2:11" ht="11.25" customHeight="1">
      <c r="B1540" s="8">
        <f>MAX($B$2:B1539)+1</f>
        <v>1313</v>
      </c>
      <c r="C1540" s="1" t="s">
        <v>116</v>
      </c>
      <c r="E1540" s="23">
        <v>44854172.754000016</v>
      </c>
      <c r="F1540" s="23">
        <v>478637.76714285713</v>
      </c>
      <c r="H1540" s="212"/>
      <c r="I1540" s="212"/>
      <c r="K1540" s="214"/>
    </row>
    <row r="1541" spans="2:11" ht="11.25" customHeight="1">
      <c r="B1541" s="8">
        <f>MAX($B$2:B1540)+1</f>
        <v>1314</v>
      </c>
      <c r="C1541" s="1" t="s">
        <v>117</v>
      </c>
      <c r="E1541" s="23">
        <v>39313707.56400001</v>
      </c>
      <c r="F1541" s="23">
        <v>302578.8357142857</v>
      </c>
      <c r="H1541" s="212"/>
      <c r="I1541" s="212"/>
      <c r="K1541" s="214"/>
    </row>
    <row r="1542" spans="2:11" ht="11.25" customHeight="1">
      <c r="B1542" s="8">
        <f>MAX($B$2:B1541)+1</f>
        <v>1315</v>
      </c>
      <c r="C1542" s="1" t="s">
        <v>118</v>
      </c>
      <c r="D1542" s="1" t="s">
        <v>2064</v>
      </c>
      <c r="E1542" s="23">
        <v>24522</v>
      </c>
      <c r="F1542" s="23">
        <v>329.2714285714286</v>
      </c>
      <c r="H1542" s="212"/>
      <c r="I1542" s="212"/>
      <c r="K1542" s="214"/>
    </row>
    <row r="1543" spans="2:11" ht="11.25" customHeight="1">
      <c r="B1543" s="8">
        <f>MAX($B$2:B1542)+1</f>
        <v>1316</v>
      </c>
      <c r="C1543" s="1" t="s">
        <v>119</v>
      </c>
      <c r="D1543" s="1" t="s">
        <v>2171</v>
      </c>
      <c r="E1543" s="23">
        <v>6336</v>
      </c>
      <c r="F1543" s="23">
        <v>19.184285714285714</v>
      </c>
      <c r="H1543" s="212"/>
      <c r="I1543" s="212"/>
      <c r="K1543" s="214"/>
    </row>
    <row r="1544" spans="2:11" ht="11.25" customHeight="1">
      <c r="B1544" s="8">
        <f>MAX($B$2:B1543)+1</f>
        <v>1317</v>
      </c>
      <c r="C1544" s="1" t="s">
        <v>120</v>
      </c>
      <c r="D1544" s="1" t="s">
        <v>2057</v>
      </c>
      <c r="E1544" s="23">
        <v>12037</v>
      </c>
      <c r="F1544" s="23">
        <v>0</v>
      </c>
      <c r="H1544" s="212"/>
      <c r="I1544" s="212"/>
      <c r="K1544" s="214"/>
    </row>
    <row r="1545" spans="2:11" ht="11.25" customHeight="1">
      <c r="B1545" s="8">
        <f>MAX($B$2:B1544)+1</f>
        <v>1318</v>
      </c>
      <c r="C1545" s="1" t="s">
        <v>121</v>
      </c>
      <c r="D1545" s="1" t="s">
        <v>2172</v>
      </c>
      <c r="E1545" s="23">
        <v>11955</v>
      </c>
      <c r="F1545" s="23">
        <v>0</v>
      </c>
      <c r="H1545" s="212"/>
      <c r="I1545" s="212"/>
      <c r="K1545" s="214"/>
    </row>
    <row r="1546" spans="2:11" ht="11.25" customHeight="1">
      <c r="B1546" s="8">
        <f>MAX($B$2:B1545)+1</f>
        <v>1319</v>
      </c>
      <c r="C1546" s="1" t="s">
        <v>122</v>
      </c>
      <c r="D1546" s="1" t="s">
        <v>2167</v>
      </c>
      <c r="E1546" s="23">
        <v>342095.82</v>
      </c>
      <c r="F1546" s="23">
        <v>4468.528571428572</v>
      </c>
      <c r="H1546" s="212"/>
      <c r="I1546" s="212"/>
      <c r="K1546" s="214"/>
    </row>
    <row r="1547" spans="2:11" ht="11.25" customHeight="1">
      <c r="B1547" s="8">
        <f>MAX($B$2:B1546)+1</f>
        <v>1320</v>
      </c>
      <c r="C1547" s="1" t="s">
        <v>123</v>
      </c>
      <c r="D1547" s="1" t="s">
        <v>2096</v>
      </c>
      <c r="E1547" s="23">
        <v>49334.3</v>
      </c>
      <c r="F1547" s="23">
        <v>287.7628571428572</v>
      </c>
      <c r="H1547" s="212"/>
      <c r="I1547" s="212"/>
      <c r="K1547" s="214"/>
    </row>
    <row r="1548" spans="2:11" ht="11.25" customHeight="1">
      <c r="B1548" s="8">
        <f>MAX($B$2:B1547)+1</f>
        <v>1321</v>
      </c>
      <c r="C1548" s="1" t="s">
        <v>124</v>
      </c>
      <c r="D1548" s="1" t="s">
        <v>2042</v>
      </c>
      <c r="E1548" s="23">
        <v>31282.51</v>
      </c>
      <c r="F1548" s="23">
        <v>343.79</v>
      </c>
      <c r="H1548" s="212"/>
      <c r="I1548" s="212"/>
      <c r="K1548" s="214"/>
    </row>
    <row r="1549" spans="2:11" ht="11.25" customHeight="1">
      <c r="B1549" s="8">
        <f>MAX($B$2:B1548)+1</f>
        <v>1322</v>
      </c>
      <c r="C1549" s="1" t="s">
        <v>2384</v>
      </c>
      <c r="E1549" s="23">
        <v>101677.37</v>
      </c>
      <c r="F1549" s="23">
        <v>3717.9357142857143</v>
      </c>
      <c r="H1549" s="212"/>
      <c r="I1549" s="212"/>
      <c r="K1549" s="214"/>
    </row>
    <row r="1550" spans="2:11" ht="11.25" customHeight="1">
      <c r="B1550" s="8">
        <f>MAX($B$2:B1549)+1</f>
        <v>1323</v>
      </c>
      <c r="C1550" s="1" t="s">
        <v>1919</v>
      </c>
      <c r="D1550" s="1" t="s">
        <v>2095</v>
      </c>
      <c r="E1550" s="23">
        <v>62772.19</v>
      </c>
      <c r="F1550" s="23">
        <v>0</v>
      </c>
      <c r="H1550" s="212"/>
      <c r="I1550" s="212"/>
      <c r="K1550" s="214"/>
    </row>
    <row r="1551" spans="2:11" ht="11.25" customHeight="1">
      <c r="B1551" s="8">
        <f>MAX($B$2:B1550)+1</f>
        <v>1324</v>
      </c>
      <c r="C1551" s="1" t="s">
        <v>125</v>
      </c>
      <c r="E1551" s="23">
        <v>4887977.209999999</v>
      </c>
      <c r="F1551" s="23">
        <v>71770.9842857143</v>
      </c>
      <c r="H1551" s="212"/>
      <c r="I1551" s="212"/>
      <c r="K1551" s="214"/>
    </row>
    <row r="1552" spans="2:11" ht="11.25" customHeight="1">
      <c r="B1552" s="8">
        <f>MAX($B$2:B1551)+1</f>
        <v>1325</v>
      </c>
      <c r="C1552" s="1" t="s">
        <v>126</v>
      </c>
      <c r="D1552" s="1" t="s">
        <v>2024</v>
      </c>
      <c r="E1552" s="23">
        <v>51421.4</v>
      </c>
      <c r="F1552" s="23">
        <v>705.9742857142857</v>
      </c>
      <c r="H1552" s="212"/>
      <c r="I1552" s="212"/>
      <c r="K1552" s="214"/>
    </row>
    <row r="1553" spans="2:11" ht="11.25" customHeight="1">
      <c r="B1553" s="8">
        <f>MAX($B$2:B1552)+1</f>
        <v>1326</v>
      </c>
      <c r="C1553" s="1" t="s">
        <v>127</v>
      </c>
      <c r="D1553" s="1" t="s">
        <v>2025</v>
      </c>
      <c r="E1553" s="23">
        <v>18957</v>
      </c>
      <c r="F1553" s="23">
        <v>209.10714285714286</v>
      </c>
      <c r="H1553" s="212"/>
      <c r="I1553" s="212"/>
      <c r="K1553" s="214"/>
    </row>
    <row r="1554" spans="2:11" ht="11.25" customHeight="1">
      <c r="B1554" s="8">
        <f>MAX($B$2:B1553)+1</f>
        <v>1327</v>
      </c>
      <c r="C1554" s="1" t="s">
        <v>128</v>
      </c>
      <c r="D1554" s="1" t="s">
        <v>2057</v>
      </c>
      <c r="E1554" s="23">
        <v>703741.44</v>
      </c>
      <c r="F1554" s="23">
        <v>39593.97142857143</v>
      </c>
      <c r="H1554" s="212"/>
      <c r="I1554" s="212"/>
      <c r="K1554" s="214"/>
    </row>
    <row r="1555" spans="2:11" ht="11.25" customHeight="1">
      <c r="B1555" s="8">
        <f>MAX($B$2:B1554)+1</f>
        <v>1328</v>
      </c>
      <c r="C1555" s="1" t="s">
        <v>129</v>
      </c>
      <c r="D1555" s="1" t="s">
        <v>2037</v>
      </c>
      <c r="E1555" s="23">
        <v>11078</v>
      </c>
      <c r="F1555" s="23">
        <v>0</v>
      </c>
      <c r="H1555" s="212"/>
      <c r="I1555" s="212"/>
      <c r="K1555" s="214"/>
    </row>
    <row r="1556" spans="2:11" ht="11.25" customHeight="1">
      <c r="B1556" s="8">
        <f>MAX($B$2:B1555)+1</f>
        <v>1329</v>
      </c>
      <c r="C1556" s="1" t="s">
        <v>1920</v>
      </c>
      <c r="D1556" s="1" t="s">
        <v>2070</v>
      </c>
      <c r="E1556" s="23">
        <v>35741</v>
      </c>
      <c r="F1556" s="23">
        <v>513.5928571428572</v>
      </c>
      <c r="H1556" s="212"/>
      <c r="I1556" s="212"/>
      <c r="K1556" s="214"/>
    </row>
    <row r="1557" spans="2:11" ht="11.25" customHeight="1">
      <c r="B1557" s="8">
        <f>MAX($B$2:B1556)+1</f>
        <v>1330</v>
      </c>
      <c r="C1557" s="1" t="s">
        <v>130</v>
      </c>
      <c r="E1557" s="23">
        <v>9668125.139999999</v>
      </c>
      <c r="F1557" s="23">
        <v>50351.888571428564</v>
      </c>
      <c r="H1557" s="212"/>
      <c r="I1557" s="212"/>
      <c r="K1557" s="214"/>
    </row>
    <row r="1558" spans="2:11" ht="11.25" customHeight="1">
      <c r="B1558" s="8">
        <f>MAX($B$2:B1557)+1</f>
        <v>1331</v>
      </c>
      <c r="C1558" s="1" t="s">
        <v>1921</v>
      </c>
      <c r="D1558" s="1" t="s">
        <v>2151</v>
      </c>
      <c r="E1558" s="23">
        <v>23401</v>
      </c>
      <c r="F1558" s="23">
        <v>0</v>
      </c>
      <c r="H1558" s="212"/>
      <c r="I1558" s="212"/>
      <c r="K1558" s="214"/>
    </row>
    <row r="1559" spans="2:11" ht="11.25" customHeight="1">
      <c r="B1559" s="8">
        <f>MAX($B$2:B1558)+1</f>
        <v>1332</v>
      </c>
      <c r="C1559" s="1" t="s">
        <v>1922</v>
      </c>
      <c r="D1559" s="1" t="s">
        <v>2066</v>
      </c>
      <c r="E1559" s="23">
        <v>23544.35</v>
      </c>
      <c r="F1559" s="23">
        <v>348.7642857142857</v>
      </c>
      <c r="H1559" s="212"/>
      <c r="I1559" s="212"/>
      <c r="K1559" s="214"/>
    </row>
    <row r="1560" spans="2:11" ht="11.25" customHeight="1">
      <c r="B1560" s="8">
        <f>MAX($B$2:B1559)+1</f>
        <v>1333</v>
      </c>
      <c r="C1560" s="1" t="s">
        <v>131</v>
      </c>
      <c r="D1560" s="1" t="s">
        <v>2039</v>
      </c>
      <c r="E1560" s="23">
        <v>18501.56</v>
      </c>
      <c r="F1560" s="23">
        <v>1657.5857142857144</v>
      </c>
      <c r="H1560" s="212"/>
      <c r="I1560" s="212"/>
      <c r="K1560" s="214"/>
    </row>
    <row r="1561" spans="2:11" ht="11.25" customHeight="1">
      <c r="B1561" s="8">
        <f>MAX($B$2:B1560)+1</f>
        <v>1334</v>
      </c>
      <c r="C1561" s="1" t="s">
        <v>132</v>
      </c>
      <c r="E1561" s="23">
        <v>9744066.463999998</v>
      </c>
      <c r="F1561" s="23">
        <v>164285.32142857142</v>
      </c>
      <c r="H1561" s="212"/>
      <c r="I1561" s="212"/>
      <c r="K1561" s="214"/>
    </row>
    <row r="1562" spans="2:11" ht="11.25" customHeight="1">
      <c r="B1562" s="8">
        <f>MAX($B$2:B1561)+1</f>
        <v>1335</v>
      </c>
      <c r="C1562" s="1" t="s">
        <v>278</v>
      </c>
      <c r="E1562" s="23">
        <v>35971.99999999999</v>
      </c>
      <c r="F1562" s="23">
        <v>5308.852380542471</v>
      </c>
      <c r="G1562" s="18">
        <v>0.2538119059882732</v>
      </c>
      <c r="H1562" s="212"/>
      <c r="I1562" s="212"/>
      <c r="K1562" s="214"/>
    </row>
    <row r="1563" spans="2:11" ht="11.25" customHeight="1">
      <c r="B1563" s="8">
        <f>MAX($B$2:B1562)+1</f>
        <v>1336</v>
      </c>
      <c r="C1563" s="1" t="s">
        <v>279</v>
      </c>
      <c r="E1563" s="23">
        <v>754304.9400000001</v>
      </c>
      <c r="F1563" s="23">
        <v>8246.89940161161</v>
      </c>
      <c r="G1563" s="18">
        <v>0.6850498650007419</v>
      </c>
      <c r="H1563" s="212"/>
      <c r="I1563" s="212"/>
      <c r="K1563" s="214"/>
    </row>
    <row r="1564" spans="2:11" ht="11.25" customHeight="1">
      <c r="B1564" s="8">
        <f>MAX($B$2:B1563)+1</f>
        <v>1337</v>
      </c>
      <c r="C1564" s="1" t="s">
        <v>1923</v>
      </c>
      <c r="D1564" s="1" t="s">
        <v>2064</v>
      </c>
      <c r="E1564" s="23">
        <v>51835</v>
      </c>
      <c r="F1564" s="23">
        <v>394.89</v>
      </c>
      <c r="H1564" s="212"/>
      <c r="I1564" s="212"/>
      <c r="K1564" s="214"/>
    </row>
    <row r="1565" spans="2:11" ht="11.25" customHeight="1">
      <c r="B1565" s="8">
        <f>MAX($B$2:B1564)+1</f>
        <v>1338</v>
      </c>
      <c r="C1565" s="1" t="s">
        <v>133</v>
      </c>
      <c r="D1565" s="1" t="s">
        <v>2053</v>
      </c>
      <c r="E1565" s="23">
        <v>25896</v>
      </c>
      <c r="F1565" s="23">
        <v>1005.7385714285714</v>
      </c>
      <c r="H1565" s="212"/>
      <c r="I1565" s="212"/>
      <c r="K1565" s="214"/>
    </row>
    <row r="1566" spans="2:11" ht="11.25" customHeight="1">
      <c r="B1566" s="8">
        <f>MAX($B$2:B1565)+1</f>
        <v>1339</v>
      </c>
      <c r="C1566" s="1" t="s">
        <v>134</v>
      </c>
      <c r="D1566" s="1" t="s">
        <v>2074</v>
      </c>
      <c r="E1566" s="23">
        <v>2086</v>
      </c>
      <c r="F1566" s="23">
        <v>187.46285714285713</v>
      </c>
      <c r="H1566" s="212"/>
      <c r="I1566" s="212"/>
      <c r="K1566" s="214"/>
    </row>
    <row r="1567" spans="2:11" ht="11.25" customHeight="1">
      <c r="B1567" s="8">
        <f>MAX($B$2:B1566)+1</f>
        <v>1340</v>
      </c>
      <c r="C1567" s="1" t="s">
        <v>1924</v>
      </c>
      <c r="D1567" s="1" t="s">
        <v>2104</v>
      </c>
      <c r="E1567" s="23">
        <v>37172.1</v>
      </c>
      <c r="F1567" s="23">
        <v>662.7342857142858</v>
      </c>
      <c r="H1567" s="212"/>
      <c r="I1567" s="212"/>
      <c r="K1567" s="214"/>
    </row>
    <row r="1568" spans="2:11" ht="11.25" customHeight="1">
      <c r="B1568" s="8">
        <f>MAX($B$2:B1567)+1</f>
        <v>1341</v>
      </c>
      <c r="C1568" s="1" t="s">
        <v>135</v>
      </c>
      <c r="D1568" s="1" t="s">
        <v>2034</v>
      </c>
      <c r="E1568" s="23">
        <v>15482</v>
      </c>
      <c r="F1568" s="23">
        <v>3873.662857142857</v>
      </c>
      <c r="H1568" s="212"/>
      <c r="I1568" s="212"/>
      <c r="K1568" s="214"/>
    </row>
    <row r="1569" spans="2:11" ht="11.25" customHeight="1">
      <c r="B1569" s="8">
        <f>MAX($B$2:B1568)+1</f>
        <v>1342</v>
      </c>
      <c r="C1569" s="1" t="s">
        <v>136</v>
      </c>
      <c r="D1569" s="1" t="s">
        <v>2120</v>
      </c>
      <c r="E1569" s="23">
        <v>241150.11999999997</v>
      </c>
      <c r="F1569" s="23">
        <v>1328.6371428571424</v>
      </c>
      <c r="H1569" s="212"/>
      <c r="I1569" s="212"/>
      <c r="K1569" s="214"/>
    </row>
    <row r="1570" spans="2:11" ht="11.25" customHeight="1">
      <c r="B1570" s="8">
        <f>MAX($B$2:B1569)+1</f>
        <v>1343</v>
      </c>
      <c r="C1570" s="1" t="s">
        <v>1925</v>
      </c>
      <c r="D1570" s="1" t="s">
        <v>2173</v>
      </c>
      <c r="E1570" s="23">
        <v>5684</v>
      </c>
      <c r="F1570" s="23">
        <v>139.8242857142857</v>
      </c>
      <c r="H1570" s="212"/>
      <c r="I1570" s="212"/>
      <c r="K1570" s="214"/>
    </row>
    <row r="1571" spans="2:11" ht="11.25" customHeight="1">
      <c r="B1571" s="8">
        <f>MAX($B$2:B1570)+1</f>
        <v>1344</v>
      </c>
      <c r="C1571" s="1" t="s">
        <v>137</v>
      </c>
      <c r="D1571" s="1" t="s">
        <v>2174</v>
      </c>
      <c r="E1571" s="23">
        <v>13840</v>
      </c>
      <c r="F1571" s="23">
        <v>541.58</v>
      </c>
      <c r="H1571" s="212"/>
      <c r="I1571" s="212"/>
      <c r="K1571" s="214"/>
    </row>
    <row r="1572" spans="2:11" ht="11.25" customHeight="1">
      <c r="B1572" s="8">
        <f>MAX($B$2:B1571)+1</f>
        <v>1345</v>
      </c>
      <c r="C1572" s="1" t="s">
        <v>138</v>
      </c>
      <c r="D1572" s="1" t="s">
        <v>2028</v>
      </c>
      <c r="E1572" s="23">
        <v>2682772.9154</v>
      </c>
      <c r="F1572" s="23">
        <v>37380.248914285716</v>
      </c>
      <c r="G1572" s="18">
        <v>0.43000000000000005</v>
      </c>
      <c r="H1572" s="212"/>
      <c r="I1572" s="212"/>
      <c r="K1572" s="214"/>
    </row>
    <row r="1573" spans="2:11" ht="11.25" customHeight="1">
      <c r="B1573" s="8">
        <f>MAX($B$2:B1572)+1</f>
        <v>1346</v>
      </c>
      <c r="C1573" s="1" t="s">
        <v>139</v>
      </c>
      <c r="D1573" s="1" t="s">
        <v>2119</v>
      </c>
      <c r="E1573" s="23">
        <v>22970</v>
      </c>
      <c r="F1573" s="23">
        <v>1055.2857142857142</v>
      </c>
      <c r="H1573" s="212"/>
      <c r="I1573" s="212"/>
      <c r="K1573" s="214"/>
    </row>
    <row r="1574" spans="2:11" ht="11.25" customHeight="1">
      <c r="B1574" s="8">
        <f>MAX($B$2:B1573)+1</f>
        <v>1347</v>
      </c>
      <c r="C1574" s="1" t="s">
        <v>140</v>
      </c>
      <c r="D1574" s="1" t="s">
        <v>2037</v>
      </c>
      <c r="E1574" s="23">
        <v>31152</v>
      </c>
      <c r="F1574" s="23">
        <v>208.44571428571427</v>
      </c>
      <c r="H1574" s="212"/>
      <c r="I1574" s="212"/>
      <c r="K1574" s="214"/>
    </row>
    <row r="1575" spans="2:11" ht="11.25" customHeight="1">
      <c r="B1575" s="8">
        <f>MAX($B$2:B1574)+1</f>
        <v>1348</v>
      </c>
      <c r="C1575" s="1" t="s">
        <v>141</v>
      </c>
      <c r="D1575" s="1" t="s">
        <v>2042</v>
      </c>
      <c r="E1575" s="23">
        <v>35470.53</v>
      </c>
      <c r="F1575" s="23">
        <v>0</v>
      </c>
      <c r="H1575" s="212"/>
      <c r="I1575" s="212"/>
      <c r="K1575" s="214"/>
    </row>
    <row r="1576" spans="2:11" ht="11.25" customHeight="1">
      <c r="B1576" s="8">
        <f>MAX($B$2:B1575)+1</f>
        <v>1349</v>
      </c>
      <c r="C1576" s="1" t="s">
        <v>1926</v>
      </c>
      <c r="D1576" s="1" t="s">
        <v>2037</v>
      </c>
      <c r="E1576" s="23">
        <v>26466.670000000002</v>
      </c>
      <c r="F1576" s="23">
        <v>439.11428571428576</v>
      </c>
      <c r="H1576" s="212"/>
      <c r="I1576" s="212"/>
      <c r="K1576" s="214"/>
    </row>
    <row r="1577" spans="2:11" ht="11.25" customHeight="1">
      <c r="B1577" s="8">
        <f>MAX($B$2:B1576)+1</f>
        <v>1350</v>
      </c>
      <c r="C1577" s="1" t="s">
        <v>280</v>
      </c>
      <c r="E1577" s="23">
        <v>604747.01</v>
      </c>
      <c r="F1577" s="23">
        <v>14034.567294914237</v>
      </c>
      <c r="G1577" s="18">
        <v>0.7956391287246012</v>
      </c>
      <c r="H1577" s="212"/>
      <c r="I1577" s="212"/>
      <c r="K1577" s="214"/>
    </row>
    <row r="1578" spans="2:11" ht="11.25" customHeight="1">
      <c r="B1578" s="8">
        <f>MAX($B$2:B1577)+1</f>
        <v>1351</v>
      </c>
      <c r="C1578" s="1" t="s">
        <v>142</v>
      </c>
      <c r="E1578" s="23">
        <v>6903911.3158149915</v>
      </c>
      <c r="F1578" s="23">
        <v>63521.00298218252</v>
      </c>
      <c r="G1578" s="18">
        <v>0.976610823163527</v>
      </c>
      <c r="H1578" s="212"/>
      <c r="I1578" s="212"/>
      <c r="K1578" s="214"/>
    </row>
    <row r="1579" spans="2:11" ht="11.25" customHeight="1">
      <c r="B1579" s="8">
        <f>MAX($B$2:B1578)+1</f>
        <v>1352</v>
      </c>
      <c r="C1579" s="1" t="s">
        <v>143</v>
      </c>
      <c r="D1579" s="1" t="s">
        <v>2025</v>
      </c>
      <c r="E1579" s="23">
        <v>22846</v>
      </c>
      <c r="F1579" s="23">
        <v>489.5071428571428</v>
      </c>
      <c r="H1579" s="212"/>
      <c r="I1579" s="212"/>
      <c r="K1579" s="214"/>
    </row>
    <row r="1580" spans="2:11" ht="11.25" customHeight="1">
      <c r="B1580" s="8">
        <f>MAX($B$2:B1579)+1</f>
        <v>1353</v>
      </c>
      <c r="C1580" s="1" t="s">
        <v>2235</v>
      </c>
      <c r="E1580" s="23">
        <v>41693.44</v>
      </c>
      <c r="F1580" s="23">
        <v>0</v>
      </c>
      <c r="H1580" s="212"/>
      <c r="I1580" s="212"/>
      <c r="K1580" s="214"/>
    </row>
    <row r="1581" spans="2:11" ht="11.25" customHeight="1">
      <c r="B1581" s="8">
        <f>MAX($B$2:B1580)+1</f>
        <v>1354</v>
      </c>
      <c r="C1581" s="1" t="s">
        <v>144</v>
      </c>
      <c r="E1581" s="23">
        <v>19786021.313226957</v>
      </c>
      <c r="F1581" s="23">
        <v>353622.4289730378</v>
      </c>
      <c r="G1581" s="18">
        <v>0.9629254026313014</v>
      </c>
      <c r="H1581" s="212"/>
      <c r="I1581" s="212"/>
      <c r="K1581" s="214"/>
    </row>
    <row r="1582" spans="2:11" ht="11.25" customHeight="1">
      <c r="B1582" s="8">
        <f>MAX($B$2:B1581)+1</f>
        <v>1355</v>
      </c>
      <c r="C1582" s="1" t="s">
        <v>145</v>
      </c>
      <c r="E1582" s="23">
        <v>39610002.953</v>
      </c>
      <c r="F1582" s="23">
        <v>623598.1728571429</v>
      </c>
      <c r="H1582" s="212"/>
      <c r="I1582" s="212"/>
      <c r="K1582" s="214"/>
    </row>
    <row r="1583" spans="2:11" ht="11.25" customHeight="1">
      <c r="B1583" s="8">
        <f>MAX($B$2:B1582)+1</f>
        <v>1356</v>
      </c>
      <c r="C1583" s="1" t="s">
        <v>146</v>
      </c>
      <c r="E1583" s="23">
        <v>7257444.740000003</v>
      </c>
      <c r="F1583" s="23">
        <v>59276.759999999995</v>
      </c>
      <c r="H1583" s="212"/>
      <c r="I1583" s="212"/>
      <c r="K1583" s="214"/>
    </row>
    <row r="1584" spans="2:11" ht="11.25" customHeight="1">
      <c r="B1584" s="8">
        <f>MAX($B$2:B1583)+1</f>
        <v>1357</v>
      </c>
      <c r="C1584" s="1" t="s">
        <v>147</v>
      </c>
      <c r="D1584" s="1" t="s">
        <v>2064</v>
      </c>
      <c r="E1584" s="23">
        <v>92685</v>
      </c>
      <c r="F1584" s="23">
        <v>1380.524285714286</v>
      </c>
      <c r="H1584" s="212"/>
      <c r="I1584" s="212"/>
      <c r="K1584" s="214"/>
    </row>
    <row r="1585" spans="2:11" ht="11.25" customHeight="1">
      <c r="B1585" s="8">
        <f>MAX($B$2:B1584)+1</f>
        <v>1358</v>
      </c>
      <c r="C1585" s="1" t="s">
        <v>148</v>
      </c>
      <c r="D1585" s="1" t="s">
        <v>2086</v>
      </c>
      <c r="E1585" s="23">
        <v>18665</v>
      </c>
      <c r="F1585" s="23">
        <v>256.35857142857145</v>
      </c>
      <c r="H1585" s="212"/>
      <c r="I1585" s="212"/>
      <c r="K1585" s="214"/>
    </row>
    <row r="1586" spans="2:11" ht="11.25" customHeight="1">
      <c r="B1586" s="8">
        <f>MAX($B$2:B1585)+1</f>
        <v>1359</v>
      </c>
      <c r="C1586" s="1" t="s">
        <v>149</v>
      </c>
      <c r="D1586" s="1" t="s">
        <v>2092</v>
      </c>
      <c r="E1586" s="23">
        <v>1886679.2</v>
      </c>
      <c r="F1586" s="23">
        <v>58111.285714285725</v>
      </c>
      <c r="H1586" s="212"/>
      <c r="I1586" s="212"/>
      <c r="K1586" s="214"/>
    </row>
    <row r="1587" spans="2:11" ht="11.25" customHeight="1">
      <c r="B1587" s="8">
        <f>MAX($B$2:B1586)+1</f>
        <v>1360</v>
      </c>
      <c r="C1587" s="1" t="s">
        <v>150</v>
      </c>
      <c r="E1587" s="23">
        <v>317709.6</v>
      </c>
      <c r="F1587" s="23">
        <v>8115.654285714286</v>
      </c>
      <c r="H1587" s="212"/>
      <c r="I1587" s="212"/>
      <c r="K1587" s="214"/>
    </row>
    <row r="1588" spans="2:11" ht="11.25" customHeight="1">
      <c r="B1588" s="8">
        <f>MAX($B$2:B1587)+1</f>
        <v>1361</v>
      </c>
      <c r="C1588" s="1" t="s">
        <v>1956</v>
      </c>
      <c r="D1588" s="1" t="s">
        <v>2044</v>
      </c>
      <c r="E1588" s="23">
        <v>3886</v>
      </c>
      <c r="F1588" s="23">
        <v>441.60714285714283</v>
      </c>
      <c r="H1588" s="212"/>
      <c r="I1588" s="212"/>
      <c r="K1588" s="214"/>
    </row>
    <row r="1589" spans="2:11" ht="11.25" customHeight="1">
      <c r="B1589" s="8">
        <f>MAX($B$2:B1588)+1</f>
        <v>1362</v>
      </c>
      <c r="C1589" s="1" t="s">
        <v>151</v>
      </c>
      <c r="D1589" s="1" t="s">
        <v>2041</v>
      </c>
      <c r="E1589" s="23">
        <v>53709.95</v>
      </c>
      <c r="F1589" s="23">
        <v>685.5628571428571</v>
      </c>
      <c r="H1589" s="212"/>
      <c r="I1589" s="212"/>
      <c r="K1589" s="214"/>
    </row>
    <row r="1590" spans="2:11" ht="11.25" customHeight="1">
      <c r="B1590" s="8">
        <f>MAX($B$2:B1589)+1</f>
        <v>1363</v>
      </c>
      <c r="C1590" s="1" t="s">
        <v>152</v>
      </c>
      <c r="D1590" s="1" t="s">
        <v>2138</v>
      </c>
      <c r="E1590" s="23">
        <v>398</v>
      </c>
      <c r="F1590" s="23">
        <v>840.9785714285715</v>
      </c>
      <c r="H1590" s="212"/>
      <c r="I1590" s="212"/>
      <c r="K1590" s="214"/>
    </row>
    <row r="1591" spans="2:11" ht="11.25" customHeight="1">
      <c r="B1591" s="8">
        <f>MAX($B$2:B1590)+1</f>
        <v>1364</v>
      </c>
      <c r="C1591" s="1" t="s">
        <v>153</v>
      </c>
      <c r="D1591" s="1" t="s">
        <v>2078</v>
      </c>
      <c r="E1591" s="23">
        <v>15357</v>
      </c>
      <c r="F1591" s="23">
        <v>2391.457142857143</v>
      </c>
      <c r="H1591" s="212"/>
      <c r="I1591" s="212"/>
      <c r="K1591" s="214"/>
    </row>
    <row r="1592" spans="2:11" ht="11.25" customHeight="1">
      <c r="B1592" s="8">
        <f>MAX($B$2:B1591)+1</f>
        <v>1365</v>
      </c>
      <c r="C1592" s="1" t="s">
        <v>154</v>
      </c>
      <c r="E1592" s="23">
        <v>3243792.9289999995</v>
      </c>
      <c r="F1592" s="23">
        <v>67858.87857142858</v>
      </c>
      <c r="H1592" s="212"/>
      <c r="I1592" s="212"/>
      <c r="K1592" s="214"/>
    </row>
    <row r="1593" spans="2:11" ht="11.25" customHeight="1">
      <c r="B1593" s="8">
        <f>MAX($B$2:B1592)+1</f>
        <v>1366</v>
      </c>
      <c r="C1593" s="1" t="s">
        <v>1927</v>
      </c>
      <c r="D1593" s="1" t="s">
        <v>2064</v>
      </c>
      <c r="E1593" s="23">
        <v>85950.75</v>
      </c>
      <c r="F1593" s="23">
        <v>1146.4085714285716</v>
      </c>
      <c r="H1593" s="212"/>
      <c r="I1593" s="212"/>
      <c r="K1593" s="214"/>
    </row>
    <row r="1594" spans="2:11" ht="11.25" customHeight="1">
      <c r="B1594" s="8">
        <f>MAX($B$2:B1593)+1</f>
        <v>1367</v>
      </c>
      <c r="C1594" s="1" t="s">
        <v>155</v>
      </c>
      <c r="D1594" s="1" t="s">
        <v>2175</v>
      </c>
      <c r="E1594" s="23">
        <v>2432493.4110000003</v>
      </c>
      <c r="F1594" s="23">
        <v>55283.124285714286</v>
      </c>
      <c r="H1594" s="212"/>
      <c r="I1594" s="212"/>
      <c r="K1594" s="214"/>
    </row>
    <row r="1595" spans="2:11" ht="11.25" customHeight="1">
      <c r="B1595" s="8">
        <f>MAX($B$2:B1594)+1</f>
        <v>1368</v>
      </c>
      <c r="C1595" s="1" t="s">
        <v>156</v>
      </c>
      <c r="D1595" s="1" t="s">
        <v>2050</v>
      </c>
      <c r="E1595" s="23">
        <v>41428</v>
      </c>
      <c r="F1595" s="23">
        <v>1154.8100000000002</v>
      </c>
      <c r="H1595" s="212"/>
      <c r="I1595" s="212"/>
      <c r="K1595" s="214"/>
    </row>
    <row r="1596" spans="2:11" ht="11.25" customHeight="1">
      <c r="B1596" s="8">
        <f>MAX($B$2:B1595)+1</f>
        <v>1369</v>
      </c>
      <c r="C1596" s="1" t="s">
        <v>157</v>
      </c>
      <c r="D1596" s="1" t="s">
        <v>2038</v>
      </c>
      <c r="E1596" s="23">
        <v>27476</v>
      </c>
      <c r="F1596" s="23">
        <v>325.9971428571429</v>
      </c>
      <c r="H1596" s="212"/>
      <c r="I1596" s="212"/>
      <c r="K1596" s="214"/>
    </row>
    <row r="1597" spans="2:11" ht="11.25" customHeight="1">
      <c r="B1597" s="8">
        <f>MAX($B$2:B1596)+1</f>
        <v>1370</v>
      </c>
      <c r="C1597" s="1" t="s">
        <v>158</v>
      </c>
      <c r="D1597" s="1" t="s">
        <v>2026</v>
      </c>
      <c r="E1597" s="23">
        <v>-1389</v>
      </c>
      <c r="F1597" s="23">
        <v>0</v>
      </c>
      <c r="H1597" s="212"/>
      <c r="I1597" s="212"/>
      <c r="K1597" s="214"/>
    </row>
    <row r="1598" spans="2:11" ht="11.25" customHeight="1">
      <c r="B1598" s="8">
        <f>MAX($B$2:B1597)+1</f>
        <v>1371</v>
      </c>
      <c r="C1598" s="1" t="s">
        <v>159</v>
      </c>
      <c r="E1598" s="23">
        <v>8840970.16</v>
      </c>
      <c r="F1598" s="23">
        <v>137774.4457142857</v>
      </c>
      <c r="H1598" s="212"/>
      <c r="I1598" s="212"/>
      <c r="K1598" s="214"/>
    </row>
    <row r="1599" spans="2:11" ht="11.25" customHeight="1">
      <c r="B1599" s="8">
        <f>MAX($B$2:B1598)+1</f>
        <v>1372</v>
      </c>
      <c r="C1599" s="1" t="s">
        <v>160</v>
      </c>
      <c r="E1599" s="23">
        <v>748497.94</v>
      </c>
      <c r="F1599" s="23">
        <v>19395.262857142858</v>
      </c>
      <c r="H1599" s="212"/>
      <c r="I1599" s="212"/>
      <c r="K1599" s="214"/>
    </row>
    <row r="1600" spans="2:11" ht="11.25" customHeight="1">
      <c r="B1600" s="8">
        <f>MAX($B$2:B1599)+1</f>
        <v>1373</v>
      </c>
      <c r="C1600" s="1" t="s">
        <v>161</v>
      </c>
      <c r="D1600" s="1" t="s">
        <v>2176</v>
      </c>
      <c r="E1600" s="23">
        <v>559127.24</v>
      </c>
      <c r="F1600" s="23">
        <v>20953.457142857143</v>
      </c>
      <c r="H1600" s="212"/>
      <c r="I1600" s="212"/>
      <c r="K1600" s="214"/>
    </row>
    <row r="1601" spans="2:11" ht="11.25" customHeight="1">
      <c r="B1601" s="8">
        <f>MAX($B$2:B1600)+1</f>
        <v>1374</v>
      </c>
      <c r="C1601" s="1" t="s">
        <v>162</v>
      </c>
      <c r="E1601" s="23">
        <v>14492340.51</v>
      </c>
      <c r="F1601" s="23">
        <v>142428.45857142858</v>
      </c>
      <c r="H1601" s="212"/>
      <c r="I1601" s="212"/>
      <c r="K1601" s="214"/>
    </row>
    <row r="1602" spans="2:11" ht="11.25" customHeight="1">
      <c r="B1602" s="8">
        <f>MAX($B$2:B1601)+1</f>
        <v>1375</v>
      </c>
      <c r="C1602" s="1" t="s">
        <v>2236</v>
      </c>
      <c r="E1602" s="23">
        <v>42761.05</v>
      </c>
      <c r="F1602" s="23">
        <v>0</v>
      </c>
      <c r="H1602" s="212"/>
      <c r="I1602" s="212"/>
      <c r="K1602" s="214"/>
    </row>
    <row r="1603" spans="2:11" ht="11.25" customHeight="1">
      <c r="B1603" s="8">
        <f>MAX($B$2:B1602)+1</f>
        <v>1376</v>
      </c>
      <c r="C1603" s="1" t="s">
        <v>163</v>
      </c>
      <c r="D1603" s="1" t="s">
        <v>2050</v>
      </c>
      <c r="E1603" s="23">
        <v>24600</v>
      </c>
      <c r="F1603" s="23">
        <v>1216.677142857143</v>
      </c>
      <c r="H1603" s="212"/>
      <c r="I1603" s="212"/>
      <c r="K1603" s="214"/>
    </row>
    <row r="1604" spans="2:11" ht="11.25" customHeight="1">
      <c r="B1604" s="8">
        <f>MAX($B$2:B1603)+1</f>
        <v>1377</v>
      </c>
      <c r="C1604" s="1" t="s">
        <v>164</v>
      </c>
      <c r="D1604" s="1" t="s">
        <v>2035</v>
      </c>
      <c r="E1604" s="23">
        <v>35194</v>
      </c>
      <c r="F1604" s="23">
        <v>1301.5014285714285</v>
      </c>
      <c r="H1604" s="212"/>
      <c r="I1604" s="212"/>
      <c r="K1604" s="214"/>
    </row>
    <row r="1605" spans="2:11" ht="11.25" customHeight="1">
      <c r="B1605" s="8">
        <f>MAX($B$2:B1604)+1</f>
        <v>1378</v>
      </c>
      <c r="C1605" s="1" t="s">
        <v>165</v>
      </c>
      <c r="D1605" s="1" t="s">
        <v>2096</v>
      </c>
      <c r="E1605" s="23">
        <v>19987</v>
      </c>
      <c r="F1605" s="23">
        <v>2139.9185714285713</v>
      </c>
      <c r="H1605" s="212"/>
      <c r="I1605" s="212"/>
      <c r="K1605" s="214"/>
    </row>
    <row r="1606" spans="2:11" ht="11.25" customHeight="1">
      <c r="B1606" s="8">
        <f>MAX($B$2:B1605)+1</f>
        <v>1379</v>
      </c>
      <c r="C1606" s="1" t="s">
        <v>1928</v>
      </c>
      <c r="D1606" s="1" t="s">
        <v>2177</v>
      </c>
      <c r="E1606" s="23">
        <v>588787.07</v>
      </c>
      <c r="F1606" s="23">
        <v>13041.78142857143</v>
      </c>
      <c r="H1606" s="212"/>
      <c r="I1606" s="212"/>
      <c r="K1606" s="214"/>
    </row>
    <row r="1607" spans="2:11" ht="11.25" customHeight="1">
      <c r="B1607" s="8">
        <f>MAX($B$2:B1606)+1</f>
        <v>1380</v>
      </c>
      <c r="C1607" s="1" t="s">
        <v>166</v>
      </c>
      <c r="E1607" s="23">
        <v>5693994.3746759575</v>
      </c>
      <c r="F1607" s="23">
        <v>82943.5713818878</v>
      </c>
      <c r="G1607" s="18">
        <v>0.8128886113105134</v>
      </c>
      <c r="H1607" s="212"/>
      <c r="I1607" s="212"/>
      <c r="K1607" s="214"/>
    </row>
    <row r="1608" spans="2:11" ht="11.25" customHeight="1">
      <c r="B1608" s="8">
        <f>MAX($B$2:B1607)+1</f>
        <v>1381</v>
      </c>
      <c r="C1608" s="1" t="s">
        <v>167</v>
      </c>
      <c r="D1608" s="1" t="s">
        <v>2088</v>
      </c>
      <c r="E1608" s="23">
        <v>45108</v>
      </c>
      <c r="F1608" s="23">
        <v>267.4871428571429</v>
      </c>
      <c r="H1608" s="212"/>
      <c r="I1608" s="212"/>
      <c r="K1608" s="214"/>
    </row>
    <row r="1609" spans="2:11" ht="11.25" customHeight="1">
      <c r="B1609" s="8">
        <f>MAX($B$2:B1608)+1</f>
        <v>1382</v>
      </c>
      <c r="C1609" s="1" t="s">
        <v>1929</v>
      </c>
      <c r="E1609" s="23">
        <v>31316891.03</v>
      </c>
      <c r="F1609" s="23">
        <v>224535.01857142858</v>
      </c>
      <c r="H1609" s="212"/>
      <c r="I1609" s="212"/>
      <c r="K1609" s="214"/>
    </row>
    <row r="1610" spans="2:11" ht="11.25" customHeight="1">
      <c r="B1610" s="8">
        <f>MAX($B$2:B1609)+1</f>
        <v>1383</v>
      </c>
      <c r="C1610" s="1" t="s">
        <v>168</v>
      </c>
      <c r="E1610" s="23">
        <v>684801.01</v>
      </c>
      <c r="F1610" s="23">
        <v>21085.379590917866</v>
      </c>
      <c r="G1610" s="18">
        <v>0.6306979545808438</v>
      </c>
      <c r="H1610" s="212"/>
      <c r="I1610" s="212"/>
      <c r="K1610" s="214"/>
    </row>
    <row r="1611" spans="2:11" ht="11.25" customHeight="1">
      <c r="B1611" s="8">
        <f>MAX($B$2:B1610)+1</f>
        <v>1384</v>
      </c>
      <c r="C1611" s="1" t="s">
        <v>169</v>
      </c>
      <c r="D1611" s="1" t="s">
        <v>2128</v>
      </c>
      <c r="E1611" s="23">
        <v>51518.03</v>
      </c>
      <c r="F1611" s="23">
        <v>603.9557142857144</v>
      </c>
      <c r="H1611" s="212"/>
      <c r="I1611" s="212"/>
      <c r="K1611" s="214"/>
    </row>
    <row r="1612" spans="2:11" ht="11.25" customHeight="1">
      <c r="B1612" s="8">
        <f>MAX($B$2:B1611)+1</f>
        <v>1385</v>
      </c>
      <c r="C1612" s="1" t="s">
        <v>170</v>
      </c>
      <c r="E1612" s="23">
        <v>9275411.68</v>
      </c>
      <c r="F1612" s="23">
        <v>53642.96714285714</v>
      </c>
      <c r="H1612" s="212"/>
      <c r="I1612" s="212"/>
      <c r="K1612" s="214"/>
    </row>
    <row r="1613" spans="2:11" ht="11.25" customHeight="1">
      <c r="B1613" s="8">
        <f>MAX($B$2:B1612)+1</f>
        <v>1386</v>
      </c>
      <c r="C1613" s="1" t="s">
        <v>171</v>
      </c>
      <c r="D1613" s="1" t="s">
        <v>2066</v>
      </c>
      <c r="E1613" s="23">
        <v>26909.37</v>
      </c>
      <c r="F1613" s="23">
        <v>377.36285714285714</v>
      </c>
      <c r="H1613" s="212"/>
      <c r="I1613" s="212"/>
      <c r="K1613" s="214"/>
    </row>
    <row r="1614" spans="2:11" ht="11.25" customHeight="1">
      <c r="B1614" s="8">
        <f>MAX($B$2:B1613)+1</f>
        <v>1387</v>
      </c>
      <c r="C1614" s="1" t="s">
        <v>281</v>
      </c>
      <c r="E1614" s="23">
        <v>809064.3500000001</v>
      </c>
      <c r="F1614" s="23">
        <v>10053.035160295589</v>
      </c>
      <c r="G1614" s="18">
        <v>0.8261840905857082</v>
      </c>
      <c r="H1614" s="212"/>
      <c r="I1614" s="212"/>
      <c r="K1614" s="214"/>
    </row>
    <row r="1615" spans="2:11" ht="11.25" customHeight="1">
      <c r="B1615" s="8">
        <f>MAX($B$2:B1614)+1</f>
        <v>1388</v>
      </c>
      <c r="C1615" s="1" t="s">
        <v>172</v>
      </c>
      <c r="D1615" s="1" t="s">
        <v>2039</v>
      </c>
      <c r="E1615" s="23">
        <v>20840</v>
      </c>
      <c r="F1615" s="23">
        <v>23.562857142857144</v>
      </c>
      <c r="H1615" s="212"/>
      <c r="I1615" s="212"/>
      <c r="K1615" s="214"/>
    </row>
    <row r="1616" spans="2:11" ht="11.25" customHeight="1">
      <c r="B1616" s="8">
        <f>MAX($B$2:B1615)+1</f>
        <v>1389</v>
      </c>
      <c r="C1616" s="1" t="s">
        <v>173</v>
      </c>
      <c r="D1616" s="1" t="s">
        <v>2047</v>
      </c>
      <c r="E1616" s="23">
        <v>66883.29</v>
      </c>
      <c r="F1616" s="23">
        <v>0</v>
      </c>
      <c r="H1616" s="212"/>
      <c r="I1616" s="212"/>
      <c r="K1616" s="214"/>
    </row>
    <row r="1617" spans="2:11" ht="11.25" customHeight="1">
      <c r="B1617" s="8">
        <f>MAX($B$2:B1616)+1</f>
        <v>1390</v>
      </c>
      <c r="C1617" s="1" t="s">
        <v>282</v>
      </c>
      <c r="E1617" s="23">
        <v>1074630.84</v>
      </c>
      <c r="F1617" s="23">
        <v>13425.979637433988</v>
      </c>
      <c r="G1617" s="18">
        <v>0.7080757270594397</v>
      </c>
      <c r="H1617" s="212"/>
      <c r="I1617" s="212"/>
      <c r="K1617" s="214"/>
    </row>
    <row r="1618" spans="2:11" ht="11.25" customHeight="1">
      <c r="B1618" s="8">
        <f>MAX($B$2:B1617)+1</f>
        <v>1391</v>
      </c>
      <c r="C1618" s="1" t="s">
        <v>174</v>
      </c>
      <c r="D1618" s="1" t="s">
        <v>2142</v>
      </c>
      <c r="E1618" s="23">
        <v>86912.25</v>
      </c>
      <c r="F1618" s="23">
        <v>1032.2714285714285</v>
      </c>
      <c r="H1618" s="212"/>
      <c r="I1618" s="212"/>
      <c r="K1618" s="214"/>
    </row>
    <row r="1619" spans="2:11" ht="11.25" customHeight="1">
      <c r="B1619" s="8">
        <f>MAX($B$2:B1618)+1</f>
        <v>1392</v>
      </c>
      <c r="C1619" s="1" t="s">
        <v>1930</v>
      </c>
      <c r="D1619" s="1" t="s">
        <v>2102</v>
      </c>
      <c r="E1619" s="23">
        <v>27349</v>
      </c>
      <c r="F1619" s="23">
        <v>3541.7114285714283</v>
      </c>
      <c r="H1619" s="212"/>
      <c r="I1619" s="212"/>
      <c r="K1619" s="214"/>
    </row>
    <row r="1620" spans="2:11" ht="11.25" customHeight="1">
      <c r="B1620" s="8">
        <f>MAX($B$2:B1619)+1</f>
        <v>1393</v>
      </c>
      <c r="C1620" s="1" t="s">
        <v>175</v>
      </c>
      <c r="D1620" s="1" t="s">
        <v>2076</v>
      </c>
      <c r="E1620" s="23">
        <v>15723</v>
      </c>
      <c r="F1620" s="23">
        <v>0</v>
      </c>
      <c r="H1620" s="212"/>
      <c r="I1620" s="212"/>
      <c r="K1620" s="214"/>
    </row>
    <row r="1621" spans="2:11" ht="11.25" customHeight="1">
      <c r="B1621" s="8">
        <f>MAX($B$2:B1620)+1</f>
        <v>1394</v>
      </c>
      <c r="C1621" s="1" t="s">
        <v>176</v>
      </c>
      <c r="D1621" s="1" t="s">
        <v>2178</v>
      </c>
      <c r="E1621" s="23">
        <v>81846.11</v>
      </c>
      <c r="F1621" s="23">
        <v>1107.912857142857</v>
      </c>
      <c r="H1621" s="212"/>
      <c r="I1621" s="212"/>
      <c r="K1621" s="214"/>
    </row>
    <row r="1622" spans="2:11" ht="11.25" customHeight="1">
      <c r="B1622" s="8">
        <f>MAX($B$2:B1621)+1</f>
        <v>1395</v>
      </c>
      <c r="C1622" s="1" t="s">
        <v>177</v>
      </c>
      <c r="D1622" s="1" t="s">
        <v>2053</v>
      </c>
      <c r="E1622" s="23">
        <v>85372.36</v>
      </c>
      <c r="F1622" s="23">
        <v>1814.7257142857143</v>
      </c>
      <c r="H1622" s="212"/>
      <c r="I1622" s="212"/>
      <c r="K1622" s="214"/>
    </row>
    <row r="1623" spans="2:11" ht="11.25" customHeight="1">
      <c r="B1623" s="8">
        <f>MAX($B$2:B1622)+1</f>
        <v>1396</v>
      </c>
      <c r="C1623" s="1" t="s">
        <v>178</v>
      </c>
      <c r="E1623" s="23">
        <v>698307.6299999999</v>
      </c>
      <c r="F1623" s="23">
        <v>3697.424285714286</v>
      </c>
      <c r="H1623" s="212"/>
      <c r="I1623" s="212"/>
      <c r="K1623" s="214"/>
    </row>
    <row r="1624" spans="2:11" ht="11.25" customHeight="1">
      <c r="B1624" s="8">
        <f>MAX($B$2:B1623)+1</f>
        <v>1397</v>
      </c>
      <c r="C1624" s="1" t="s">
        <v>1931</v>
      </c>
      <c r="D1624" s="1" t="s">
        <v>2090</v>
      </c>
      <c r="E1624" s="23">
        <v>6894.11</v>
      </c>
      <c r="F1624" s="23">
        <v>0</v>
      </c>
      <c r="H1624" s="212"/>
      <c r="I1624" s="212"/>
      <c r="K1624" s="214"/>
    </row>
    <row r="1625" spans="2:11" ht="11.25" customHeight="1">
      <c r="B1625" s="8">
        <f>MAX($B$2:B1624)+1</f>
        <v>1398</v>
      </c>
      <c r="C1625" s="1" t="s">
        <v>1932</v>
      </c>
      <c r="D1625" s="1" t="s">
        <v>2157</v>
      </c>
      <c r="E1625" s="23">
        <v>1563075.9799999997</v>
      </c>
      <c r="F1625" s="23">
        <v>49257.101428571434</v>
      </c>
      <c r="H1625" s="212"/>
      <c r="I1625" s="212"/>
      <c r="K1625" s="214"/>
    </row>
    <row r="1626" spans="2:11" ht="11.25" customHeight="1">
      <c r="B1626" s="8">
        <f>MAX($B$2:B1625)+1</f>
        <v>1399</v>
      </c>
      <c r="C1626" s="1" t="s">
        <v>179</v>
      </c>
      <c r="D1626" s="1" t="s">
        <v>2120</v>
      </c>
      <c r="E1626" s="23">
        <v>17829</v>
      </c>
      <c r="F1626" s="23">
        <v>0</v>
      </c>
      <c r="H1626" s="212"/>
      <c r="I1626" s="212"/>
      <c r="K1626" s="214"/>
    </row>
    <row r="1627" spans="2:11" ht="11.25" customHeight="1">
      <c r="B1627" s="8">
        <f>MAX($B$2:B1626)+1</f>
        <v>1400</v>
      </c>
      <c r="C1627" s="1" t="s">
        <v>1933</v>
      </c>
      <c r="D1627" s="1" t="s">
        <v>2179</v>
      </c>
      <c r="E1627" s="23">
        <v>822612.39</v>
      </c>
      <c r="F1627" s="23">
        <v>35261.88</v>
      </c>
      <c r="H1627" s="212"/>
      <c r="I1627" s="212"/>
      <c r="K1627" s="214"/>
    </row>
    <row r="1628" spans="2:11" ht="11.25" customHeight="1">
      <c r="B1628" s="8">
        <f>MAX($B$2:B1627)+1</f>
        <v>1401</v>
      </c>
      <c r="C1628" s="1" t="s">
        <v>180</v>
      </c>
      <c r="D1628" s="1" t="s">
        <v>2180</v>
      </c>
      <c r="E1628" s="23">
        <v>3785886.981894628</v>
      </c>
      <c r="F1628" s="23">
        <v>116413.57914698565</v>
      </c>
      <c r="G1628" s="18">
        <v>0.9225626757483502</v>
      </c>
      <c r="H1628" s="212"/>
      <c r="I1628" s="212"/>
      <c r="K1628" s="214"/>
    </row>
    <row r="1629" spans="2:11" ht="11.25" customHeight="1">
      <c r="B1629" s="8">
        <f>MAX($B$2:B1628)+1</f>
        <v>1402</v>
      </c>
      <c r="C1629" s="1" t="s">
        <v>1934</v>
      </c>
      <c r="D1629" s="1" t="s">
        <v>2078</v>
      </c>
      <c r="E1629" s="23">
        <v>23392</v>
      </c>
      <c r="F1629" s="23">
        <v>1961.6757142857143</v>
      </c>
      <c r="H1629" s="212"/>
      <c r="I1629" s="212"/>
      <c r="K1629" s="214"/>
    </row>
    <row r="1630" spans="2:11" ht="11.25" customHeight="1">
      <c r="B1630" s="8">
        <f>MAX($B$2:B1629)+1</f>
        <v>1403</v>
      </c>
      <c r="C1630" s="1" t="s">
        <v>181</v>
      </c>
      <c r="D1630" s="1" t="s">
        <v>2060</v>
      </c>
      <c r="E1630" s="23">
        <v>26421</v>
      </c>
      <c r="F1630" s="23">
        <v>0</v>
      </c>
      <c r="H1630" s="212"/>
      <c r="I1630" s="212"/>
      <c r="K1630" s="214"/>
    </row>
    <row r="1631" spans="2:11" ht="11.25" customHeight="1">
      <c r="B1631" s="8">
        <f>MAX($B$2:B1630)+1</f>
        <v>1404</v>
      </c>
      <c r="C1631" s="1" t="s">
        <v>182</v>
      </c>
      <c r="D1631" s="1" t="s">
        <v>2051</v>
      </c>
      <c r="E1631" s="23">
        <v>20238</v>
      </c>
      <c r="F1631" s="23">
        <v>0</v>
      </c>
      <c r="H1631" s="212"/>
      <c r="I1631" s="212"/>
      <c r="K1631" s="214"/>
    </row>
    <row r="1632" spans="2:11" ht="11.25" customHeight="1">
      <c r="B1632" s="8">
        <f>MAX($B$2:B1631)+1</f>
        <v>1405</v>
      </c>
      <c r="C1632" s="1" t="s">
        <v>183</v>
      </c>
      <c r="E1632" s="23">
        <v>36896519.46000001</v>
      </c>
      <c r="F1632" s="23">
        <v>251273.98285714287</v>
      </c>
      <c r="H1632" s="212"/>
      <c r="I1632" s="212"/>
      <c r="K1632" s="214"/>
    </row>
    <row r="1633" spans="2:11" ht="11.25" customHeight="1">
      <c r="B1633" s="8">
        <f>MAX($B$2:B1632)+1</f>
        <v>1406</v>
      </c>
      <c r="C1633" s="1" t="s">
        <v>184</v>
      </c>
      <c r="D1633" s="1" t="s">
        <v>2031</v>
      </c>
      <c r="E1633" s="23">
        <v>29287</v>
      </c>
      <c r="F1633" s="23">
        <v>1114.8414285714284</v>
      </c>
      <c r="H1633" s="212"/>
      <c r="I1633" s="212"/>
      <c r="K1633" s="214"/>
    </row>
    <row r="1634" spans="2:11" ht="11.25" customHeight="1">
      <c r="B1634" s="8">
        <f>MAX($B$2:B1633)+1</f>
        <v>1407</v>
      </c>
      <c r="C1634" s="1" t="s">
        <v>1935</v>
      </c>
      <c r="D1634" s="1" t="s">
        <v>2181</v>
      </c>
      <c r="E1634" s="23">
        <v>10025.1</v>
      </c>
      <c r="F1634" s="23">
        <v>681.1485714285715</v>
      </c>
      <c r="H1634" s="212"/>
      <c r="I1634" s="212"/>
      <c r="K1634" s="214"/>
    </row>
    <row r="1635" spans="2:11" ht="11.25" customHeight="1">
      <c r="B1635" s="8">
        <f>MAX($B$2:B1634)+1</f>
        <v>1408</v>
      </c>
      <c r="C1635" s="1" t="s">
        <v>1936</v>
      </c>
      <c r="D1635" s="1" t="s">
        <v>2074</v>
      </c>
      <c r="E1635" s="23">
        <v>6943</v>
      </c>
      <c r="F1635" s="23">
        <v>219.3814285714286</v>
      </c>
      <c r="H1635" s="212"/>
      <c r="I1635" s="212"/>
      <c r="K1635" s="214"/>
    </row>
    <row r="1636" spans="2:11" ht="11.25" customHeight="1">
      <c r="B1636" s="8">
        <f>MAX($B$2:B1635)+1</f>
        <v>1409</v>
      </c>
      <c r="C1636" s="1" t="s">
        <v>1937</v>
      </c>
      <c r="D1636" s="1" t="s">
        <v>2124</v>
      </c>
      <c r="E1636" s="23">
        <v>81617.53</v>
      </c>
      <c r="F1636" s="23">
        <v>223.66857142857143</v>
      </c>
      <c r="H1636" s="212"/>
      <c r="I1636" s="212"/>
      <c r="K1636" s="214"/>
    </row>
    <row r="1637" spans="2:11" ht="11.25" customHeight="1">
      <c r="B1637" s="8">
        <f>MAX($B$2:B1636)+1</f>
        <v>1410</v>
      </c>
      <c r="C1637" s="1" t="s">
        <v>185</v>
      </c>
      <c r="D1637" s="1" t="s">
        <v>2060</v>
      </c>
      <c r="E1637" s="23">
        <v>13906</v>
      </c>
      <c r="F1637" s="23">
        <v>464.03000000000003</v>
      </c>
      <c r="H1637" s="212"/>
      <c r="I1637" s="212"/>
      <c r="K1637" s="214"/>
    </row>
    <row r="1638" spans="2:11" ht="11.25" customHeight="1">
      <c r="B1638" s="8">
        <f>MAX($B$2:B1637)+1</f>
        <v>1411</v>
      </c>
      <c r="C1638" s="1" t="s">
        <v>186</v>
      </c>
      <c r="D1638" s="1" t="s">
        <v>2107</v>
      </c>
      <c r="E1638" s="23">
        <v>27323</v>
      </c>
      <c r="F1638" s="23">
        <v>180.42857142857142</v>
      </c>
      <c r="H1638" s="212"/>
      <c r="I1638" s="212"/>
      <c r="K1638" s="214"/>
    </row>
    <row r="1639" spans="2:11" ht="11.25" customHeight="1">
      <c r="B1639" s="8">
        <f>MAX($B$2:B1638)+1</f>
        <v>1412</v>
      </c>
      <c r="C1639" s="1" t="s">
        <v>187</v>
      </c>
      <c r="D1639" s="1" t="s">
        <v>2037</v>
      </c>
      <c r="E1639" s="23">
        <v>25231</v>
      </c>
      <c r="F1639" s="23">
        <v>383.6014285714285</v>
      </c>
      <c r="H1639" s="212"/>
      <c r="I1639" s="212"/>
      <c r="K1639" s="214"/>
    </row>
    <row r="1640" spans="2:11" ht="11.25" customHeight="1">
      <c r="B1640" s="8">
        <f>MAX($B$2:B1639)+1</f>
        <v>1413</v>
      </c>
      <c r="C1640" s="1" t="s">
        <v>188</v>
      </c>
      <c r="E1640" s="23">
        <v>543100.91</v>
      </c>
      <c r="F1640" s="23">
        <v>12653.367142857145</v>
      </c>
      <c r="H1640" s="212"/>
      <c r="I1640" s="212"/>
      <c r="K1640" s="214"/>
    </row>
    <row r="1641" spans="2:11" ht="11.25" customHeight="1">
      <c r="B1641" s="8">
        <f>MAX($B$2:B1640)+1</f>
        <v>1414</v>
      </c>
      <c r="C1641" s="1" t="s">
        <v>2385</v>
      </c>
      <c r="E1641" s="23">
        <v>271249.15</v>
      </c>
      <c r="F1641" s="23">
        <v>242.27428571428572</v>
      </c>
      <c r="H1641" s="212"/>
      <c r="I1641" s="212"/>
      <c r="K1641" s="214"/>
    </row>
    <row r="1642" spans="2:11" ht="11.25" customHeight="1">
      <c r="B1642" s="8">
        <f>MAX($B$2:B1641)+1</f>
        <v>1415</v>
      </c>
      <c r="C1642" s="1" t="s">
        <v>189</v>
      </c>
      <c r="D1642" s="1" t="s">
        <v>2051</v>
      </c>
      <c r="E1642" s="23">
        <v>10343</v>
      </c>
      <c r="F1642" s="23">
        <v>0</v>
      </c>
      <c r="H1642" s="212"/>
      <c r="I1642" s="212"/>
      <c r="K1642" s="214"/>
    </row>
    <row r="1643" spans="2:11" ht="11.25" customHeight="1">
      <c r="B1643" s="8">
        <f>MAX($B$2:B1642)+1</f>
        <v>1416</v>
      </c>
      <c r="C1643" s="1" t="s">
        <v>1938</v>
      </c>
      <c r="E1643" s="23">
        <v>10779244.08</v>
      </c>
      <c r="F1643" s="23">
        <v>110559.18000000001</v>
      </c>
      <c r="H1643" s="212"/>
      <c r="I1643" s="212"/>
      <c r="K1643" s="214"/>
    </row>
    <row r="1644" spans="2:11" ht="11.25" customHeight="1">
      <c r="B1644" s="8">
        <f>MAX($B$2:B1643)+1</f>
        <v>1417</v>
      </c>
      <c r="C1644" s="1" t="s">
        <v>1939</v>
      </c>
      <c r="D1644" s="1" t="s">
        <v>2028</v>
      </c>
      <c r="E1644" s="23">
        <v>224060.65</v>
      </c>
      <c r="F1644" s="23">
        <v>0</v>
      </c>
      <c r="H1644" s="212"/>
      <c r="I1644" s="212"/>
      <c r="K1644" s="214"/>
    </row>
    <row r="1645" spans="2:11" ht="11.25" customHeight="1">
      <c r="B1645" s="8">
        <f>MAX($B$2:B1644)+1</f>
        <v>1418</v>
      </c>
      <c r="C1645" s="1" t="s">
        <v>1940</v>
      </c>
      <c r="D1645" s="1" t="s">
        <v>2045</v>
      </c>
      <c r="E1645" s="23">
        <v>28886.48</v>
      </c>
      <c r="F1645" s="23">
        <v>167.94714285714286</v>
      </c>
      <c r="H1645" s="212"/>
      <c r="I1645" s="212"/>
      <c r="K1645" s="214"/>
    </row>
    <row r="1646" spans="2:11" ht="11.25" customHeight="1">
      <c r="B1646" s="8">
        <f>MAX($B$2:B1645)+1</f>
        <v>1419</v>
      </c>
      <c r="C1646" s="1" t="s">
        <v>190</v>
      </c>
      <c r="E1646" s="23">
        <v>213496.81999999998</v>
      </c>
      <c r="F1646" s="23">
        <v>10319.601530443932</v>
      </c>
      <c r="G1646" s="18">
        <v>0.6008219761044897</v>
      </c>
      <c r="H1646" s="212"/>
      <c r="I1646" s="212"/>
      <c r="K1646" s="214"/>
    </row>
    <row r="1647" spans="2:11" ht="11.25" customHeight="1">
      <c r="B1647" s="8">
        <f>MAX($B$2:B1646)+1</f>
        <v>1420</v>
      </c>
      <c r="C1647" s="1" t="s">
        <v>191</v>
      </c>
      <c r="D1647" s="1" t="s">
        <v>2051</v>
      </c>
      <c r="E1647" s="23">
        <v>14751.55</v>
      </c>
      <c r="F1647" s="23">
        <v>519.3457142857143</v>
      </c>
      <c r="H1647" s="212"/>
      <c r="I1647" s="212"/>
      <c r="K1647" s="214"/>
    </row>
    <row r="1648" spans="2:11" ht="11.25" customHeight="1">
      <c r="B1648" s="8">
        <f>MAX($B$2:B1647)+1</f>
        <v>1421</v>
      </c>
      <c r="C1648" s="1" t="s">
        <v>192</v>
      </c>
      <c r="D1648" s="1" t="s">
        <v>2051</v>
      </c>
      <c r="E1648" s="23">
        <v>13120.65</v>
      </c>
      <c r="F1648" s="23">
        <v>0</v>
      </c>
      <c r="H1648" s="212"/>
      <c r="I1648" s="212"/>
      <c r="K1648" s="214"/>
    </row>
    <row r="1649" spans="2:11" ht="11.25" customHeight="1">
      <c r="B1649" s="8">
        <f>MAX($B$2:B1648)+1</f>
        <v>1422</v>
      </c>
      <c r="C1649" s="1" t="s">
        <v>193</v>
      </c>
      <c r="E1649" s="23">
        <v>4132672.5900000012</v>
      </c>
      <c r="F1649" s="23">
        <v>63786.795714285705</v>
      </c>
      <c r="H1649" s="212"/>
      <c r="I1649" s="212"/>
      <c r="K1649" s="214"/>
    </row>
    <row r="1650" spans="2:11" ht="11.25" customHeight="1">
      <c r="B1650" s="8">
        <f>MAX($B$2:B1649)+1</f>
        <v>1423</v>
      </c>
      <c r="C1650" s="1" t="s">
        <v>194</v>
      </c>
      <c r="E1650" s="23">
        <v>592072.05</v>
      </c>
      <c r="F1650" s="23">
        <v>39464.740000000005</v>
      </c>
      <c r="H1650" s="212"/>
      <c r="I1650" s="212"/>
      <c r="K1650" s="214"/>
    </row>
    <row r="1651" spans="2:11" ht="11.25" customHeight="1">
      <c r="B1651" s="8">
        <f>MAX($B$2:B1650)+1</f>
        <v>1424</v>
      </c>
      <c r="C1651" s="1" t="s">
        <v>195</v>
      </c>
      <c r="E1651" s="23">
        <v>35857706.33000002</v>
      </c>
      <c r="F1651" s="23">
        <v>129442.46714285715</v>
      </c>
      <c r="H1651" s="212"/>
      <c r="I1651" s="212"/>
      <c r="K1651" s="214"/>
    </row>
    <row r="1652" spans="2:11" ht="11.25" customHeight="1">
      <c r="B1652" s="8">
        <f>MAX($B$2:B1651)+1</f>
        <v>1425</v>
      </c>
      <c r="C1652" s="1" t="s">
        <v>196</v>
      </c>
      <c r="D1652" s="1" t="s">
        <v>2025</v>
      </c>
      <c r="E1652" s="23">
        <v>18934</v>
      </c>
      <c r="F1652" s="23">
        <v>253.07857142857142</v>
      </c>
      <c r="H1652" s="212"/>
      <c r="I1652" s="212"/>
      <c r="K1652" s="214"/>
    </row>
    <row r="1653" spans="2:11" ht="11.25" customHeight="1">
      <c r="B1653" s="8">
        <f>MAX($B$2:B1652)+1</f>
        <v>1426</v>
      </c>
      <c r="C1653" s="1" t="s">
        <v>1941</v>
      </c>
      <c r="D1653" s="1" t="s">
        <v>2090</v>
      </c>
      <c r="E1653" s="23">
        <v>53245.52</v>
      </c>
      <c r="F1653" s="23">
        <v>969.5985714285714</v>
      </c>
      <c r="H1653" s="212"/>
      <c r="I1653" s="212"/>
      <c r="K1653" s="214"/>
    </row>
    <row r="1654" spans="2:11" ht="11.25" customHeight="1">
      <c r="B1654" s="8">
        <f>MAX($B$2:B1653)+1</f>
        <v>1427</v>
      </c>
      <c r="C1654" s="1" t="s">
        <v>197</v>
      </c>
      <c r="E1654" s="23">
        <v>6729938.413000002</v>
      </c>
      <c r="F1654" s="23">
        <v>106586.2642857143</v>
      </c>
      <c r="H1654" s="212"/>
      <c r="I1654" s="212"/>
      <c r="K1654" s="214"/>
    </row>
    <row r="1655" spans="2:11" ht="11.25" customHeight="1">
      <c r="B1655" s="8">
        <f>MAX($B$2:B1654)+1</f>
        <v>1428</v>
      </c>
      <c r="C1655" s="1" t="s">
        <v>2285</v>
      </c>
      <c r="D1655" s="1" t="s">
        <v>2182</v>
      </c>
      <c r="E1655" s="23">
        <v>156560.52000000002</v>
      </c>
      <c r="F1655" s="23">
        <v>4147.254285714285</v>
      </c>
      <c r="H1655" s="212"/>
      <c r="I1655" s="212"/>
      <c r="K1655" s="214"/>
    </row>
    <row r="1656" spans="2:11" ht="11.25" customHeight="1">
      <c r="B1656" s="8">
        <f>MAX($B$2:B1655)+1</f>
        <v>1429</v>
      </c>
      <c r="C1656" s="1" t="s">
        <v>198</v>
      </c>
      <c r="D1656" s="1" t="s">
        <v>2098</v>
      </c>
      <c r="E1656" s="23">
        <v>51941.47</v>
      </c>
      <c r="F1656" s="23">
        <v>1667.8842857142856</v>
      </c>
      <c r="H1656" s="212"/>
      <c r="I1656" s="212"/>
      <c r="K1656" s="214"/>
    </row>
    <row r="1657" spans="2:11" ht="11.25" customHeight="1">
      <c r="B1657" s="8">
        <f>MAX($B$2:B1656)+1</f>
        <v>1430</v>
      </c>
      <c r="C1657" s="1" t="s">
        <v>1942</v>
      </c>
      <c r="D1657" s="1" t="s">
        <v>2066</v>
      </c>
      <c r="E1657" s="23">
        <v>20161.5</v>
      </c>
      <c r="F1657" s="23">
        <v>299.3957142857143</v>
      </c>
      <c r="H1657" s="212"/>
      <c r="I1657" s="212"/>
      <c r="K1657" s="214"/>
    </row>
    <row r="1658" spans="2:11" ht="11.25" customHeight="1">
      <c r="B1658" s="8">
        <f>MAX($B$2:B1657)+1</f>
        <v>1431</v>
      </c>
      <c r="C1658" s="1" t="s">
        <v>199</v>
      </c>
      <c r="D1658" s="1" t="s">
        <v>2028</v>
      </c>
      <c r="E1658" s="23">
        <v>21513.29</v>
      </c>
      <c r="F1658" s="23">
        <v>0</v>
      </c>
      <c r="H1658" s="212"/>
      <c r="I1658" s="212"/>
      <c r="K1658" s="214"/>
    </row>
    <row r="1659" spans="2:11" ht="11.25" customHeight="1">
      <c r="B1659" s="8">
        <f>MAX($B$2:B1658)+1</f>
        <v>1432</v>
      </c>
      <c r="C1659" s="1" t="s">
        <v>200</v>
      </c>
      <c r="D1659" s="1" t="s">
        <v>2054</v>
      </c>
      <c r="E1659" s="23">
        <v>18036.42</v>
      </c>
      <c r="F1659" s="23">
        <v>453.46000000000004</v>
      </c>
      <c r="H1659" s="212"/>
      <c r="I1659" s="212"/>
      <c r="K1659" s="214"/>
    </row>
    <row r="1660" spans="2:11" ht="11.25" customHeight="1">
      <c r="B1660" s="8">
        <f>MAX($B$2:B1659)+1</f>
        <v>1433</v>
      </c>
      <c r="C1660" s="1" t="s">
        <v>201</v>
      </c>
      <c r="D1660" s="1" t="s">
        <v>2054</v>
      </c>
      <c r="E1660" s="23">
        <v>59199.95</v>
      </c>
      <c r="F1660" s="23">
        <v>961.0228571428571</v>
      </c>
      <c r="H1660" s="212"/>
      <c r="I1660" s="212"/>
      <c r="K1660" s="214"/>
    </row>
    <row r="1661" spans="2:11" ht="11.25" customHeight="1">
      <c r="B1661" s="8">
        <f>MAX($B$2:B1660)+1</f>
        <v>1434</v>
      </c>
      <c r="C1661" s="1" t="s">
        <v>1943</v>
      </c>
      <c r="D1661" s="1" t="s">
        <v>2183</v>
      </c>
      <c r="E1661" s="23">
        <v>6149.96</v>
      </c>
      <c r="F1661" s="23">
        <v>91.73428571428572</v>
      </c>
      <c r="H1661" s="212"/>
      <c r="I1661" s="212"/>
      <c r="K1661" s="214"/>
    </row>
    <row r="1662" spans="2:11" ht="11.25" customHeight="1">
      <c r="B1662" s="8">
        <f>MAX($B$2:B1661)+1</f>
        <v>1435</v>
      </c>
      <c r="C1662" s="1" t="s">
        <v>202</v>
      </c>
      <c r="D1662" s="1" t="s">
        <v>2038</v>
      </c>
      <c r="E1662" s="23">
        <v>5482</v>
      </c>
      <c r="F1662" s="23">
        <v>0</v>
      </c>
      <c r="H1662" s="212"/>
      <c r="I1662" s="212"/>
      <c r="K1662" s="214"/>
    </row>
    <row r="1663" spans="2:11" ht="11.25" customHeight="1">
      <c r="B1663" s="8">
        <f>MAX($B$2:B1662)+1</f>
        <v>1436</v>
      </c>
      <c r="C1663" s="1" t="s">
        <v>1944</v>
      </c>
      <c r="E1663" s="23">
        <v>6749385.72</v>
      </c>
      <c r="F1663" s="23">
        <v>31712.591428571428</v>
      </c>
      <c r="H1663" s="212"/>
      <c r="I1663" s="212"/>
      <c r="K1663" s="214"/>
    </row>
    <row r="1664" spans="2:11" ht="11.25" customHeight="1">
      <c r="B1664" s="8">
        <f>MAX($B$2:B1663)+1</f>
        <v>1437</v>
      </c>
      <c r="C1664" s="1" t="s">
        <v>1945</v>
      </c>
      <c r="D1664" s="1" t="s">
        <v>2030</v>
      </c>
      <c r="E1664" s="23">
        <v>20731</v>
      </c>
      <c r="F1664" s="23">
        <v>646.0085714285715</v>
      </c>
      <c r="H1664" s="212"/>
      <c r="I1664" s="212"/>
      <c r="K1664" s="214"/>
    </row>
    <row r="1665" spans="2:11" ht="11.25" customHeight="1">
      <c r="B1665" s="8">
        <f>MAX($B$2:B1664)+1</f>
        <v>1438</v>
      </c>
      <c r="C1665" s="1" t="s">
        <v>1946</v>
      </c>
      <c r="D1665" s="1" t="s">
        <v>2184</v>
      </c>
      <c r="E1665" s="23">
        <v>10273.42</v>
      </c>
      <c r="F1665" s="23">
        <v>0</v>
      </c>
      <c r="H1665" s="212"/>
      <c r="I1665" s="212"/>
      <c r="K1665" s="214"/>
    </row>
    <row r="1666" spans="2:11" ht="11.25" customHeight="1">
      <c r="B1666" s="8">
        <f>MAX($B$2:B1665)+1</f>
        <v>1439</v>
      </c>
      <c r="C1666" s="1" t="s">
        <v>203</v>
      </c>
      <c r="D1666" s="1" t="s">
        <v>2051</v>
      </c>
      <c r="E1666" s="23">
        <v>10359</v>
      </c>
      <c r="F1666" s="23">
        <v>0</v>
      </c>
      <c r="H1666" s="212"/>
      <c r="I1666" s="212"/>
      <c r="K1666" s="214"/>
    </row>
    <row r="1667" spans="2:11" ht="11.25" customHeight="1">
      <c r="B1667" s="8">
        <f>MAX($B$2:B1666)+1</f>
        <v>1440</v>
      </c>
      <c r="C1667" s="1" t="s">
        <v>204</v>
      </c>
      <c r="D1667" s="1" t="s">
        <v>2037</v>
      </c>
      <c r="E1667" s="23">
        <v>95863.92</v>
      </c>
      <c r="F1667" s="23">
        <v>302.3542857142857</v>
      </c>
      <c r="H1667" s="212"/>
      <c r="I1667" s="212"/>
      <c r="K1667" s="214"/>
    </row>
    <row r="1668" spans="2:11" ht="11.25" customHeight="1">
      <c r="B1668" s="8">
        <f>MAX($B$2:B1667)+1</f>
        <v>1441</v>
      </c>
      <c r="C1668" s="1" t="s">
        <v>205</v>
      </c>
      <c r="E1668" s="23">
        <v>11169288.02</v>
      </c>
      <c r="F1668" s="23">
        <v>93692.77</v>
      </c>
      <c r="H1668" s="212"/>
      <c r="I1668" s="212"/>
      <c r="K1668" s="214"/>
    </row>
    <row r="1669" spans="2:11" ht="11.25" customHeight="1">
      <c r="B1669" s="8">
        <f>MAX($B$2:B1668)+1</f>
        <v>1442</v>
      </c>
      <c r="C1669" s="1" t="s">
        <v>1947</v>
      </c>
      <c r="D1669" s="1" t="s">
        <v>2070</v>
      </c>
      <c r="E1669" s="23">
        <v>321724.78</v>
      </c>
      <c r="F1669" s="23">
        <v>8308.177142857143</v>
      </c>
      <c r="H1669" s="212"/>
      <c r="I1669" s="212"/>
      <c r="K1669" s="214"/>
    </row>
    <row r="1670" spans="2:11" ht="11.25" customHeight="1">
      <c r="B1670" s="8">
        <f>MAX($B$2:B1669)+1</f>
        <v>1443</v>
      </c>
      <c r="C1670" s="1" t="s">
        <v>206</v>
      </c>
      <c r="D1670" s="1" t="s">
        <v>2043</v>
      </c>
      <c r="E1670" s="23">
        <v>10703</v>
      </c>
      <c r="F1670" s="23">
        <v>0</v>
      </c>
      <c r="H1670" s="212"/>
      <c r="I1670" s="212"/>
      <c r="K1670" s="214"/>
    </row>
    <row r="1671" spans="2:11" ht="11.25" customHeight="1">
      <c r="B1671" s="8">
        <f>MAX($B$2:B1670)+1</f>
        <v>1444</v>
      </c>
      <c r="C1671" s="1" t="s">
        <v>1948</v>
      </c>
      <c r="D1671" s="1" t="s">
        <v>2042</v>
      </c>
      <c r="E1671" s="23">
        <v>10025.07</v>
      </c>
      <c r="F1671" s="23">
        <v>1168.932857142857</v>
      </c>
      <c r="H1671" s="212"/>
      <c r="I1671" s="212"/>
      <c r="K1671" s="214"/>
    </row>
    <row r="1672" spans="2:11" ht="11.25" customHeight="1">
      <c r="B1672" s="8">
        <f>MAX($B$2:B1671)+1</f>
        <v>1445</v>
      </c>
      <c r="C1672" s="1" t="s">
        <v>207</v>
      </c>
      <c r="D1672" s="1" t="s">
        <v>2035</v>
      </c>
      <c r="E1672" s="23">
        <v>64230.28</v>
      </c>
      <c r="F1672" s="23">
        <v>864.07</v>
      </c>
      <c r="H1672" s="212"/>
      <c r="I1672" s="212"/>
      <c r="K1672" s="214"/>
    </row>
    <row r="1673" spans="2:11" ht="12.75">
      <c r="B1673" s="8">
        <f>MAX($B$2:B1672)+1</f>
        <v>1446</v>
      </c>
      <c r="C1673" s="1" t="s">
        <v>208</v>
      </c>
      <c r="D1673" s="1" t="s">
        <v>2038</v>
      </c>
      <c r="E1673" s="23">
        <v>32420</v>
      </c>
      <c r="F1673" s="23">
        <v>0</v>
      </c>
      <c r="H1673" s="212"/>
      <c r="I1673" s="212"/>
      <c r="K1673" s="214"/>
    </row>
    <row r="1674" spans="2:11" ht="12.75">
      <c r="B1674" s="8">
        <f>MAX($B$2:B1673)+1</f>
        <v>1447</v>
      </c>
      <c r="C1674" s="1" t="s">
        <v>1949</v>
      </c>
      <c r="D1674" s="1" t="s">
        <v>2185</v>
      </c>
      <c r="E1674" s="23">
        <v>90662.46</v>
      </c>
      <c r="F1674" s="23">
        <v>238.64142857142858</v>
      </c>
      <c r="H1674" s="212"/>
      <c r="I1674" s="212"/>
      <c r="K1674" s="214"/>
    </row>
    <row r="1675" spans="2:11" ht="12.75">
      <c r="B1675" s="8">
        <f>MAX($B$2:B1674)+1</f>
        <v>1448</v>
      </c>
      <c r="C1675" s="1" t="s">
        <v>1950</v>
      </c>
      <c r="D1675" s="1" t="s">
        <v>2070</v>
      </c>
      <c r="E1675" s="23">
        <v>299521.81</v>
      </c>
      <c r="F1675" s="23">
        <v>6595.877142857143</v>
      </c>
      <c r="K1675" s="214"/>
    </row>
    <row r="1676" spans="2:11" ht="12.75">
      <c r="B1676" s="8">
        <f>MAX($B$2:B1675)+1</f>
        <v>1449</v>
      </c>
      <c r="C1676" s="1" t="s">
        <v>209</v>
      </c>
      <c r="D1676" s="1" t="s">
        <v>2096</v>
      </c>
      <c r="E1676" s="23">
        <v>46669</v>
      </c>
      <c r="F1676" s="23">
        <v>415.16428571428565</v>
      </c>
      <c r="K1676" s="214"/>
    </row>
    <row r="1677" spans="2:11" ht="12.75">
      <c r="B1677" s="8">
        <f>MAX($B$2:B1676)+1</f>
        <v>1450</v>
      </c>
      <c r="C1677" s="1" t="s">
        <v>210</v>
      </c>
      <c r="D1677" s="1" t="s">
        <v>2117</v>
      </c>
      <c r="E1677" s="23">
        <v>3851</v>
      </c>
      <c r="F1677" s="23">
        <v>783.4028571428571</v>
      </c>
      <c r="K1677" s="214"/>
    </row>
    <row r="1678" spans="2:11" ht="11.25" customHeight="1">
      <c r="B1678" s="8">
        <f>MAX($B$2:B1677)+1</f>
        <v>1451</v>
      </c>
      <c r="C1678" s="1" t="s">
        <v>211</v>
      </c>
      <c r="D1678" s="1" t="s">
        <v>2045</v>
      </c>
      <c r="E1678" s="23">
        <v>32018</v>
      </c>
      <c r="F1678" s="23">
        <v>7296.0257142857145</v>
      </c>
      <c r="K1678" s="214"/>
    </row>
    <row r="1679" spans="2:11" ht="11.25" customHeight="1">
      <c r="B1679" s="8">
        <f>MAX($B$2:B1678)+1</f>
        <v>1452</v>
      </c>
      <c r="C1679" s="1" t="s">
        <v>212</v>
      </c>
      <c r="D1679" s="1" t="s">
        <v>2186</v>
      </c>
      <c r="E1679" s="23">
        <v>6342281.409999997</v>
      </c>
      <c r="F1679" s="23">
        <v>26843.941428571427</v>
      </c>
      <c r="K1679" s="214"/>
    </row>
    <row r="1680" spans="2:11" ht="11.25" customHeight="1">
      <c r="B1680" s="8">
        <f>MAX($B$2:B1679)+1</f>
        <v>1453</v>
      </c>
      <c r="C1680" s="1" t="s">
        <v>213</v>
      </c>
      <c r="D1680" s="1" t="s">
        <v>2187</v>
      </c>
      <c r="E1680" s="23">
        <v>134453.91999999998</v>
      </c>
      <c r="F1680" s="23">
        <v>1369.8157142857142</v>
      </c>
      <c r="K1680" s="214"/>
    </row>
    <row r="1681" spans="2:11" ht="11.25" customHeight="1">
      <c r="B1681" s="8">
        <f>MAX($B$2:B1680)+1</f>
        <v>1454</v>
      </c>
      <c r="C1681" s="1" t="s">
        <v>214</v>
      </c>
      <c r="E1681" s="23">
        <v>1349024.1</v>
      </c>
      <c r="F1681" s="23">
        <v>15673.683052397866</v>
      </c>
      <c r="G1681" s="18">
        <v>0.8822690188214312</v>
      </c>
      <c r="K1681" s="214"/>
    </row>
    <row r="1682" spans="2:11" ht="11.25" customHeight="1">
      <c r="B1682" s="8">
        <f>MAX($B$2:B1681)+1</f>
        <v>1455</v>
      </c>
      <c r="C1682" s="1" t="s">
        <v>215</v>
      </c>
      <c r="D1682" s="1" t="s">
        <v>2028</v>
      </c>
      <c r="E1682" s="23">
        <v>250629.81</v>
      </c>
      <c r="F1682" s="23">
        <v>1017.8642857142856</v>
      </c>
      <c r="K1682" s="214"/>
    </row>
    <row r="1683" spans="2:11" ht="11.25" customHeight="1">
      <c r="B1683" s="8">
        <f>MAX($B$2:B1682)+1</f>
        <v>1456</v>
      </c>
      <c r="C1683" s="1" t="s">
        <v>1951</v>
      </c>
      <c r="D1683" s="1" t="s">
        <v>2074</v>
      </c>
      <c r="E1683" s="23">
        <v>17660.29</v>
      </c>
      <c r="F1683" s="23">
        <v>0</v>
      </c>
      <c r="K1683" s="214"/>
    </row>
    <row r="1684" spans="2:11" ht="11.25" customHeight="1">
      <c r="B1684" s="8">
        <f>MAX($B$2:B1683)+1</f>
        <v>1457</v>
      </c>
      <c r="C1684" s="1" t="s">
        <v>216</v>
      </c>
      <c r="E1684" s="23">
        <v>1656489.4100000001</v>
      </c>
      <c r="F1684" s="23">
        <v>58212.21571428572</v>
      </c>
      <c r="K1684" s="214"/>
    </row>
    <row r="1685" spans="2:11" ht="11.25" customHeight="1">
      <c r="B1685" s="8">
        <f>MAX($B$2:B1684)+1</f>
        <v>1458</v>
      </c>
      <c r="C1685" s="1" t="s">
        <v>217</v>
      </c>
      <c r="D1685" s="1" t="s">
        <v>2026</v>
      </c>
      <c r="E1685" s="23">
        <v>73354.93</v>
      </c>
      <c r="F1685" s="23">
        <v>2164.7457142857143</v>
      </c>
      <c r="K1685" s="214"/>
    </row>
    <row r="1686" spans="2:11" ht="11.25" customHeight="1">
      <c r="B1686" s="8">
        <f>MAX($B$2:B1685)+1</f>
        <v>1459</v>
      </c>
      <c r="C1686" s="1" t="s">
        <v>283</v>
      </c>
      <c r="E1686" s="23">
        <v>392248.87000000017</v>
      </c>
      <c r="F1686" s="23">
        <v>2320.370016313376</v>
      </c>
      <c r="G1686" s="18">
        <v>0.194576635266562</v>
      </c>
      <c r="K1686" s="214"/>
    </row>
    <row r="1687" spans="2:11" ht="11.25" customHeight="1">
      <c r="B1687" s="8">
        <f>MAX($B$2:B1686)+1</f>
        <v>1460</v>
      </c>
      <c r="C1687" s="1" t="s">
        <v>218</v>
      </c>
      <c r="E1687" s="23">
        <v>46511.52</v>
      </c>
      <c r="F1687" s="23">
        <v>342.81285714285707</v>
      </c>
      <c r="K1687" s="214"/>
    </row>
    <row r="1688" spans="2:11" ht="11.25" customHeight="1" thickBot="1">
      <c r="B1688" s="8">
        <f>MAX($B$2:B1687)+1</f>
        <v>1461</v>
      </c>
      <c r="C1688" s="16" t="s">
        <v>1652</v>
      </c>
      <c r="D1688" s="16"/>
      <c r="E1688" s="24">
        <f>SUBTOTAL(9,E876:E1687)</f>
        <v>2990837812.750379</v>
      </c>
      <c r="F1688" s="24">
        <f>SUBTOTAL(9,F876:F1687)</f>
        <v>32121203.550526734</v>
      </c>
      <c r="K1688" s="214"/>
    </row>
    <row r="1689" spans="2:11" ht="11.25" customHeight="1" thickBot="1" thickTop="1">
      <c r="B1689" s="8">
        <f>MAX($B$2:B1688)+1</f>
        <v>1462</v>
      </c>
      <c r="C1689" s="16" t="s">
        <v>1657</v>
      </c>
      <c r="D1689" s="16"/>
      <c r="E1689" s="30">
        <f>SUM(E873,E1688)</f>
        <v>6058067649.476563</v>
      </c>
      <c r="F1689" s="30">
        <f>SUM(F873,F1688)</f>
        <v>39409048.09900378</v>
      </c>
      <c r="K1689" s="214"/>
    </row>
    <row r="1690" spans="2:11" ht="11.25" customHeight="1">
      <c r="B1690" s="8">
        <f>MAX($B$2:B1689)+1</f>
        <v>1463</v>
      </c>
      <c r="C1690" s="19"/>
      <c r="D1690" s="19"/>
      <c r="E1690" s="17"/>
      <c r="F1690" s="17"/>
      <c r="K1690" s="214"/>
    </row>
    <row r="1691" spans="2:11" ht="11.25" customHeight="1">
      <c r="B1691" s="8">
        <f>MAX($B$2:B1690)+1</f>
        <v>1464</v>
      </c>
      <c r="C1691" s="243" t="s">
        <v>219</v>
      </c>
      <c r="D1691" s="31"/>
      <c r="E1691" s="31"/>
      <c r="F1691" s="31"/>
      <c r="G1691" s="31"/>
      <c r="K1691" s="214"/>
    </row>
    <row r="1692" spans="2:11" ht="11.25" customHeight="1">
      <c r="B1692" s="8">
        <f>MAX($B$2:B1691)+1</f>
        <v>1465</v>
      </c>
      <c r="C1692" s="19" t="s">
        <v>573</v>
      </c>
      <c r="D1692" s="19" t="s">
        <v>2058</v>
      </c>
      <c r="E1692" s="20" t="s">
        <v>1528</v>
      </c>
      <c r="F1692" s="20" t="s">
        <v>1529</v>
      </c>
      <c r="G1692" s="21" t="s">
        <v>574</v>
      </c>
      <c r="K1692" s="214"/>
    </row>
    <row r="1693" spans="2:11" ht="11.25" customHeight="1">
      <c r="B1693" s="8">
        <f>MAX($B$2:B1692)+1</f>
        <v>1466</v>
      </c>
      <c r="C1693" s="1" t="s">
        <v>220</v>
      </c>
      <c r="D1693" s="1" t="s">
        <v>2186</v>
      </c>
      <c r="E1693" s="23">
        <v>25192397.96</v>
      </c>
      <c r="F1693" s="23">
        <v>0</v>
      </c>
      <c r="K1693" s="214"/>
    </row>
    <row r="1694" spans="2:11" ht="11.25" customHeight="1">
      <c r="B1694" s="8">
        <f>MAX($B$2:B1693)+1</f>
        <v>1467</v>
      </c>
      <c r="C1694" s="1" t="s">
        <v>221</v>
      </c>
      <c r="E1694" s="23">
        <v>51352</v>
      </c>
      <c r="F1694" s="23">
        <v>1578.8799999999999</v>
      </c>
      <c r="K1694" s="214"/>
    </row>
    <row r="1695" spans="2:11" ht="11.25" customHeight="1">
      <c r="B1695" s="8">
        <f>MAX($B$2:B1694)+1</f>
        <v>1468</v>
      </c>
      <c r="C1695" s="1" t="s">
        <v>222</v>
      </c>
      <c r="E1695" s="23">
        <v>1284742</v>
      </c>
      <c r="F1695" s="23">
        <v>4868.7757142857145</v>
      </c>
      <c r="K1695" s="214"/>
    </row>
    <row r="1696" spans="2:11" ht="11.25" customHeight="1">
      <c r="B1696" s="8">
        <f>MAX($B$2:B1695)+1</f>
        <v>1469</v>
      </c>
      <c r="C1696" s="1" t="s">
        <v>223</v>
      </c>
      <c r="E1696" s="23">
        <v>1463787.59</v>
      </c>
      <c r="F1696" s="23">
        <v>2321.325714285714</v>
      </c>
      <c r="K1696" s="214"/>
    </row>
    <row r="1697" spans="2:11" ht="11.25" customHeight="1">
      <c r="B1697" s="8">
        <f>MAX($B$2:B1696)+1</f>
        <v>1470</v>
      </c>
      <c r="C1697" s="1" t="s">
        <v>224</v>
      </c>
      <c r="E1697" s="23">
        <v>373697.4</v>
      </c>
      <c r="F1697" s="23">
        <v>224.71714285714287</v>
      </c>
      <c r="K1697" s="214"/>
    </row>
    <row r="1698" spans="2:11" ht="11.25" customHeight="1">
      <c r="B1698" s="8">
        <f>MAX($B$2:B1697)+1</f>
        <v>1471</v>
      </c>
      <c r="C1698" s="1" t="s">
        <v>225</v>
      </c>
      <c r="E1698" s="23">
        <v>249131.6</v>
      </c>
      <c r="F1698" s="23">
        <v>593.5257142857143</v>
      </c>
      <c r="K1698" s="214"/>
    </row>
    <row r="1699" spans="2:11" ht="11.25" customHeight="1">
      <c r="B1699" s="8">
        <f>MAX($B$2:B1698)+1</f>
        <v>1472</v>
      </c>
      <c r="C1699" s="1" t="s">
        <v>753</v>
      </c>
      <c r="E1699" s="23">
        <v>9961133.1141</v>
      </c>
      <c r="F1699" s="23">
        <v>14257.682785714285</v>
      </c>
      <c r="G1699" s="18">
        <v>0.57</v>
      </c>
      <c r="K1699" s="214"/>
    </row>
    <row r="1700" spans="2:11" ht="11.25" customHeight="1" hidden="1" outlineLevel="1">
      <c r="B1700" s="8"/>
      <c r="C1700" s="1" t="s">
        <v>2266</v>
      </c>
      <c r="E1700" s="23">
        <v>752032.425</v>
      </c>
      <c r="F1700" s="23">
        <v>0</v>
      </c>
      <c r="G1700" s="18">
        <v>0.5</v>
      </c>
      <c r="K1700" s="214"/>
    </row>
    <row r="1701" spans="2:11" ht="11.25" customHeight="1" hidden="1" outlineLevel="1">
      <c r="B1701" s="8"/>
      <c r="C1701" s="1" t="s">
        <v>2267</v>
      </c>
      <c r="E1701" s="23">
        <v>322299.975</v>
      </c>
      <c r="F1701" s="23">
        <v>0</v>
      </c>
      <c r="G1701" s="18">
        <v>0.5</v>
      </c>
      <c r="K1701" s="214"/>
    </row>
    <row r="1702" spans="2:11" ht="11.25" customHeight="1" hidden="1" outlineLevel="1">
      <c r="B1702" s="8"/>
      <c r="C1702" s="1" t="s">
        <v>754</v>
      </c>
      <c r="E1702" s="23">
        <v>20351214.110000003</v>
      </c>
      <c r="F1702" s="23">
        <v>15402.892857142859</v>
      </c>
      <c r="G1702" s="18">
        <v>0.5</v>
      </c>
      <c r="K1702" s="214"/>
    </row>
    <row r="1703" spans="2:11" ht="11.25" customHeight="1" collapsed="1">
      <c r="B1703" s="8">
        <f>MAX($B$2:B1702)+1</f>
        <v>1473</v>
      </c>
      <c r="C1703" s="1" t="s">
        <v>754</v>
      </c>
      <c r="E1703" s="23">
        <f>SUBTOTAL(9,E1702,E1701,E1700)</f>
        <v>21425546.510000005</v>
      </c>
      <c r="F1703" s="23">
        <f>SUBTOTAL(9,F1702,F1701,F1700)</f>
        <v>15402.892857142859</v>
      </c>
      <c r="G1703" s="18">
        <v>0.5</v>
      </c>
      <c r="K1703" s="214"/>
    </row>
    <row r="1704" spans="2:11" ht="11.25" customHeight="1">
      <c r="B1704" s="8">
        <f>MAX($B$2:B1703)+1</f>
        <v>1474</v>
      </c>
      <c r="C1704" s="1" t="s">
        <v>226</v>
      </c>
      <c r="E1704" s="23">
        <v>844154.3199999998</v>
      </c>
      <c r="F1704" s="23">
        <v>2178.8300000000004</v>
      </c>
      <c r="K1704" s="214"/>
    </row>
    <row r="1705" spans="2:11" ht="11.25" customHeight="1">
      <c r="B1705" s="8">
        <f>MAX($B$2:B1704)+1</f>
        <v>1475</v>
      </c>
      <c r="C1705" s="1" t="s">
        <v>227</v>
      </c>
      <c r="E1705" s="23">
        <v>7393503</v>
      </c>
      <c r="F1705" s="23">
        <v>1342.3885714285716</v>
      </c>
      <c r="K1705" s="214"/>
    </row>
    <row r="1706" spans="2:11" ht="11.25" customHeight="1">
      <c r="B1706" s="8">
        <f>MAX($B$2:B1705)+1</f>
        <v>1476</v>
      </c>
      <c r="C1706" s="1" t="s">
        <v>228</v>
      </c>
      <c r="E1706" s="23">
        <v>27022357.12</v>
      </c>
      <c r="F1706" s="23">
        <v>106875.4742857143</v>
      </c>
      <c r="K1706" s="214"/>
    </row>
    <row r="1707" spans="2:11" ht="11.25" customHeight="1">
      <c r="B1707" s="8">
        <f>MAX($B$2:B1706)+1</f>
        <v>1477</v>
      </c>
      <c r="C1707" s="1" t="s">
        <v>804</v>
      </c>
      <c r="E1707" s="23">
        <v>328930.57477991603</v>
      </c>
      <c r="F1707" s="23">
        <v>1091.1001790748899</v>
      </c>
      <c r="G1707" s="18">
        <v>0.12268757095651261</v>
      </c>
      <c r="K1707" s="214"/>
    </row>
    <row r="1708" spans="2:11" ht="11.25" customHeight="1">
      <c r="B1708" s="8">
        <f>MAX($B$2:B1707)+1</f>
        <v>1478</v>
      </c>
      <c r="C1708" s="1" t="s">
        <v>229</v>
      </c>
      <c r="E1708" s="23">
        <v>32272662.810000002</v>
      </c>
      <c r="F1708" s="23">
        <v>938.6042857142859</v>
      </c>
      <c r="K1708" s="214"/>
    </row>
    <row r="1709" spans="2:11" ht="11.25" customHeight="1" hidden="1" outlineLevel="1">
      <c r="B1709" s="8"/>
      <c r="C1709" s="28" t="s">
        <v>230</v>
      </c>
      <c r="D1709" s="28"/>
      <c r="E1709" s="23">
        <v>20178336.97</v>
      </c>
      <c r="F1709" s="23">
        <v>117126.9742857143</v>
      </c>
      <c r="K1709" s="214"/>
    </row>
    <row r="1710" spans="2:11" ht="11.25" customHeight="1" hidden="1" outlineLevel="1">
      <c r="B1710" s="8"/>
      <c r="C1710" s="28" t="s">
        <v>1957</v>
      </c>
      <c r="D1710" s="28"/>
      <c r="E1710" s="23">
        <v>942372.77</v>
      </c>
      <c r="F1710" s="23">
        <v>0</v>
      </c>
      <c r="K1710" s="214"/>
    </row>
    <row r="1711" spans="2:11" ht="11.25" customHeight="1" hidden="1" outlineLevel="1">
      <c r="B1711" s="8"/>
      <c r="C1711" s="28" t="s">
        <v>1958</v>
      </c>
      <c r="D1711" s="28"/>
      <c r="E1711" s="23">
        <v>1106263.85</v>
      </c>
      <c r="F1711" s="23">
        <v>0</v>
      </c>
      <c r="K1711" s="214"/>
    </row>
    <row r="1712" spans="2:11" ht="11.25" customHeight="1" collapsed="1">
      <c r="B1712" s="8">
        <f>MAX($B$2:B1711)+1</f>
        <v>1479</v>
      </c>
      <c r="C1712" s="1" t="s">
        <v>230</v>
      </c>
      <c r="E1712" s="23">
        <f>SUBTOTAL(9,E1709,E1710,E1711)</f>
        <v>22226973.59</v>
      </c>
      <c r="F1712" s="23">
        <f>SUBTOTAL(9,F1709,F1710,F1711)</f>
        <v>117126.9742857143</v>
      </c>
      <c r="K1712" s="214"/>
    </row>
    <row r="1713" spans="2:11" ht="11.25" customHeight="1" hidden="1" outlineLevel="1">
      <c r="B1713" s="8"/>
      <c r="C1713" s="28" t="s">
        <v>876</v>
      </c>
      <c r="D1713" s="28"/>
      <c r="E1713" s="23">
        <v>18828764.667899996</v>
      </c>
      <c r="F1713" s="23">
        <v>19984.87667142857</v>
      </c>
      <c r="G1713" s="18">
        <v>0.57</v>
      </c>
      <c r="K1713" s="214"/>
    </row>
    <row r="1714" spans="2:11" ht="11.25" customHeight="1" hidden="1" outlineLevel="1">
      <c r="B1714" s="8"/>
      <c r="C1714" s="28" t="s">
        <v>1693</v>
      </c>
      <c r="D1714" s="28"/>
      <c r="E1714" s="23">
        <v>143465.4945</v>
      </c>
      <c r="F1714" s="23">
        <v>0</v>
      </c>
      <c r="G1714" s="18">
        <v>0.57</v>
      </c>
      <c r="K1714" s="214"/>
    </row>
    <row r="1715" spans="2:11" ht="11.25" customHeight="1" hidden="1" outlineLevel="1">
      <c r="B1715" s="8"/>
      <c r="C1715" s="28" t="s">
        <v>1694</v>
      </c>
      <c r="D1715" s="28"/>
      <c r="E1715" s="23">
        <v>169529.53109999996</v>
      </c>
      <c r="F1715" s="23">
        <v>0</v>
      </c>
      <c r="G1715" s="18">
        <v>0.57</v>
      </c>
      <c r="K1715" s="214"/>
    </row>
    <row r="1716" spans="2:11" ht="12.75" hidden="1" outlineLevel="1">
      <c r="B1716" s="8"/>
      <c r="C1716" s="28" t="s">
        <v>1695</v>
      </c>
      <c r="D1716" s="28"/>
      <c r="E1716" s="23">
        <v>339091.52369999996</v>
      </c>
      <c r="F1716" s="23">
        <v>0</v>
      </c>
      <c r="G1716" s="18">
        <v>0.57</v>
      </c>
      <c r="K1716" s="214"/>
    </row>
    <row r="1717" spans="2:11" ht="12.75" collapsed="1">
      <c r="B1717" s="8">
        <f>MAX($B$2:B1716)+1</f>
        <v>1480</v>
      </c>
      <c r="C1717" s="1" t="s">
        <v>876</v>
      </c>
      <c r="E1717" s="23">
        <f>SUBTOTAL(9,E1713:E1716)</f>
        <v>19480851.217199996</v>
      </c>
      <c r="F1717" s="23">
        <f>SUBTOTAL(9,F1713:F1716)</f>
        <v>19984.87667142857</v>
      </c>
      <c r="G1717" s="18">
        <v>0.57</v>
      </c>
      <c r="K1717" s="214"/>
    </row>
    <row r="1718" spans="2:11" ht="12.75">
      <c r="B1718" s="8">
        <f>MAX($B$2:B1717)+1</f>
        <v>1481</v>
      </c>
      <c r="C1718" s="1" t="s">
        <v>231</v>
      </c>
      <c r="E1718" s="23">
        <v>2008149.003</v>
      </c>
      <c r="F1718" s="23">
        <v>2430.664285714286</v>
      </c>
      <c r="K1718" s="214"/>
    </row>
    <row r="1719" spans="2:11" ht="11.25" customHeight="1" hidden="1" outlineLevel="1">
      <c r="B1719" s="8"/>
      <c r="C1719" s="28" t="s">
        <v>232</v>
      </c>
      <c r="D1719" s="28"/>
      <c r="E1719" s="23">
        <v>10760175.31</v>
      </c>
      <c r="F1719" s="23">
        <v>43125.200000000004</v>
      </c>
      <c r="K1719" s="214"/>
    </row>
    <row r="1720" spans="2:11" ht="11.25" customHeight="1" hidden="1" outlineLevel="1">
      <c r="B1720" s="8"/>
      <c r="C1720" s="28" t="s">
        <v>1959</v>
      </c>
      <c r="D1720" s="28"/>
      <c r="E1720" s="23">
        <v>388526.87</v>
      </c>
      <c r="F1720" s="23">
        <v>0</v>
      </c>
      <c r="K1720" s="214"/>
    </row>
    <row r="1721" spans="2:11" ht="11.25" customHeight="1" hidden="1" outlineLevel="1">
      <c r="B1721" s="8"/>
      <c r="C1721" s="28" t="s">
        <v>1960</v>
      </c>
      <c r="D1721" s="28"/>
      <c r="E1721" s="23">
        <v>549297.2</v>
      </c>
      <c r="F1721" s="23">
        <v>0</v>
      </c>
      <c r="K1721" s="214"/>
    </row>
    <row r="1722" spans="2:11" ht="11.25" customHeight="1" hidden="1" outlineLevel="1">
      <c r="B1722" s="8"/>
      <c r="C1722" s="28" t="s">
        <v>1961</v>
      </c>
      <c r="D1722" s="28"/>
      <c r="E1722" s="23">
        <v>401924.93</v>
      </c>
      <c r="F1722" s="23">
        <v>0</v>
      </c>
      <c r="K1722" s="214"/>
    </row>
    <row r="1723" spans="2:11" ht="11.25" customHeight="1" collapsed="1">
      <c r="B1723" s="8">
        <f>MAX($B$2:B1722)+1</f>
        <v>1482</v>
      </c>
      <c r="C1723" s="1" t="s">
        <v>232</v>
      </c>
      <c r="E1723" s="23">
        <f>SUBTOTAL(9,E1719,E1720,E1721,E1722)</f>
        <v>12099924.309999999</v>
      </c>
      <c r="F1723" s="23">
        <f>SUBTOTAL(9,F1719,F1720,F1721,F1722)</f>
        <v>43125.200000000004</v>
      </c>
      <c r="K1723" s="214"/>
    </row>
    <row r="1724" spans="2:11" ht="11.25" customHeight="1" hidden="1" outlineLevel="1">
      <c r="B1724" s="8">
        <f>MAX($B$2:B1723)+1</f>
        <v>1483</v>
      </c>
      <c r="C1724" s="28" t="s">
        <v>233</v>
      </c>
      <c r="D1724" s="28"/>
      <c r="E1724" s="23">
        <v>9149545.18</v>
      </c>
      <c r="F1724" s="23">
        <v>28245.91</v>
      </c>
      <c r="K1724" s="214"/>
    </row>
    <row r="1725" spans="2:11" ht="11.25" customHeight="1" hidden="1" outlineLevel="1">
      <c r="B1725" s="8"/>
      <c r="C1725" s="28" t="s">
        <v>1962</v>
      </c>
      <c r="D1725" s="28"/>
      <c r="E1725" s="23">
        <v>384011.39</v>
      </c>
      <c r="F1725" s="23">
        <v>0</v>
      </c>
      <c r="K1725" s="214"/>
    </row>
    <row r="1726" spans="2:11" ht="11.25" customHeight="1" hidden="1" outlineLevel="1">
      <c r="B1726" s="8"/>
      <c r="C1726" s="28" t="s">
        <v>1963</v>
      </c>
      <c r="D1726" s="28"/>
      <c r="E1726" s="23">
        <v>576017.88</v>
      </c>
      <c r="F1726" s="23">
        <v>0</v>
      </c>
      <c r="K1726" s="214"/>
    </row>
    <row r="1727" spans="2:11" ht="11.25" customHeight="1" hidden="1" outlineLevel="1">
      <c r="B1727" s="8"/>
      <c r="C1727" s="28" t="s">
        <v>1964</v>
      </c>
      <c r="D1727" s="28"/>
      <c r="E1727" s="23">
        <v>411441.51</v>
      </c>
      <c r="F1727" s="23">
        <v>0</v>
      </c>
      <c r="K1727" s="214"/>
    </row>
    <row r="1728" spans="2:11" ht="11.25" customHeight="1" collapsed="1">
      <c r="B1728" s="8">
        <f>MAX($B$2:B1727)+1</f>
        <v>1484</v>
      </c>
      <c r="C1728" s="1" t="s">
        <v>233</v>
      </c>
      <c r="E1728" s="23">
        <f>SUBTOTAL(9,E1724:E1727)</f>
        <v>10521015.96</v>
      </c>
      <c r="F1728" s="23">
        <f>SUBTOTAL(9,F1724:F1727)</f>
        <v>28245.91</v>
      </c>
      <c r="K1728" s="214"/>
    </row>
    <row r="1729" spans="2:11" ht="11.25" customHeight="1">
      <c r="B1729" s="8">
        <f>MAX($B$2:B1728)+1</f>
        <v>1485</v>
      </c>
      <c r="C1729" s="1" t="s">
        <v>950</v>
      </c>
      <c r="E1729" s="23">
        <v>4456110.3775</v>
      </c>
      <c r="F1729" s="23">
        <v>14597.000714285716</v>
      </c>
      <c r="G1729" s="18">
        <v>0.5</v>
      </c>
      <c r="K1729" s="214"/>
    </row>
    <row r="1730" spans="2:11" ht="11.25" customHeight="1" hidden="1" outlineLevel="1">
      <c r="B1730" s="8"/>
      <c r="C1730" s="28" t="s">
        <v>1098</v>
      </c>
      <c r="D1730" s="28"/>
      <c r="E1730" s="23">
        <v>328107.54909201944</v>
      </c>
      <c r="F1730" s="23">
        <v>1822.845211813679</v>
      </c>
      <c r="G1730" s="18">
        <v>0.07000967897112616</v>
      </c>
      <c r="K1730" s="214"/>
    </row>
    <row r="1731" spans="2:11" ht="11.25" customHeight="1" hidden="1" outlineLevel="1">
      <c r="B1731" s="8"/>
      <c r="C1731" s="28" t="s">
        <v>1755</v>
      </c>
      <c r="D1731" s="28"/>
      <c r="E1731" s="23">
        <v>18921.917090986768</v>
      </c>
      <c r="F1731" s="23">
        <v>0</v>
      </c>
      <c r="G1731" s="18">
        <v>0.07000967897112616</v>
      </c>
      <c r="K1731" s="214"/>
    </row>
    <row r="1732" spans="2:11" ht="11.25" customHeight="1" hidden="1" outlineLevel="1">
      <c r="B1732" s="8"/>
      <c r="C1732" s="28" t="s">
        <v>1756</v>
      </c>
      <c r="D1732" s="28"/>
      <c r="E1732" s="23">
        <v>14100.62633838046</v>
      </c>
      <c r="F1732" s="23">
        <v>0</v>
      </c>
      <c r="G1732" s="18">
        <v>0.07000967897112616</v>
      </c>
      <c r="K1732" s="214"/>
    </row>
    <row r="1733" spans="2:11" ht="11.25" customHeight="1" collapsed="1">
      <c r="B1733" s="8">
        <f>MAX($B$2:B1732)+1</f>
        <v>1486</v>
      </c>
      <c r="C1733" s="1" t="s">
        <v>1098</v>
      </c>
      <c r="E1733" s="23">
        <f>SUBTOTAL(9,E1730,E1731,E1732)</f>
        <v>361130.0925213866</v>
      </c>
      <c r="F1733" s="23">
        <f>SUBTOTAL(9,F1730,F1731,F1732)</f>
        <v>1822.845211813679</v>
      </c>
      <c r="G1733" s="18">
        <v>0.07000967897112616</v>
      </c>
      <c r="K1733" s="214"/>
    </row>
    <row r="1734" spans="2:6" ht="13.5" thickBot="1">
      <c r="B1734" s="8">
        <f>MAX($B$2:B1733)+1</f>
        <v>1487</v>
      </c>
      <c r="C1734" s="16" t="s">
        <v>620</v>
      </c>
      <c r="D1734" s="16"/>
      <c r="E1734" s="24">
        <f>SUBTOTAL(9,E1693:E1733)</f>
        <v>199017550.54910132</v>
      </c>
      <c r="F1734" s="24">
        <f>SUBTOTAL(9,F1693:F1733)</f>
        <v>379007.66841946</v>
      </c>
    </row>
    <row r="1735" spans="2:11" ht="11.25" customHeight="1" thickTop="1">
      <c r="B1735" s="8">
        <f>MAX($B$2:B1734)+1</f>
        <v>1488</v>
      </c>
      <c r="C1735" s="16"/>
      <c r="D1735" s="16"/>
      <c r="E1735" s="17"/>
      <c r="F1735" s="17"/>
      <c r="K1735" s="214"/>
    </row>
    <row r="1736" spans="2:11" ht="11.25" customHeight="1">
      <c r="B1736" s="8">
        <f>MAX($B$2:B1735)+1</f>
        <v>1489</v>
      </c>
      <c r="C1736" s="19" t="s">
        <v>569</v>
      </c>
      <c r="D1736" s="19" t="s">
        <v>2058</v>
      </c>
      <c r="E1736" s="20" t="s">
        <v>1528</v>
      </c>
      <c r="F1736" s="20" t="s">
        <v>1529</v>
      </c>
      <c r="G1736" s="21" t="s">
        <v>574</v>
      </c>
      <c r="K1736" s="214"/>
    </row>
    <row r="1737" spans="2:11" ht="11.25" customHeight="1">
      <c r="B1737" s="8">
        <f>MAX($B$2:B1736)+1</f>
        <v>1490</v>
      </c>
      <c r="C1737" s="1" t="s">
        <v>1178</v>
      </c>
      <c r="E1737" s="23">
        <v>7684641.7700000005</v>
      </c>
      <c r="F1737" s="23">
        <v>42910.92877012424</v>
      </c>
      <c r="G1737" s="18">
        <v>0.1417185747105074</v>
      </c>
      <c r="K1737" s="214"/>
    </row>
    <row r="1738" spans="2:11" ht="11.25" customHeight="1">
      <c r="B1738" s="8">
        <f>MAX($B$2:B1737)+1</f>
        <v>1491</v>
      </c>
      <c r="C1738" s="1" t="s">
        <v>234</v>
      </c>
      <c r="E1738" s="23">
        <v>22847074.56</v>
      </c>
      <c r="F1738" s="23">
        <v>51690.189999999995</v>
      </c>
      <c r="K1738" s="214"/>
    </row>
    <row r="1739" spans="2:11" ht="11.25" customHeight="1">
      <c r="B1739" s="8">
        <f>MAX($B$2:B1738)+1</f>
        <v>1492</v>
      </c>
      <c r="C1739" s="1" t="s">
        <v>235</v>
      </c>
      <c r="E1739" s="23">
        <v>22550653.349999994</v>
      </c>
      <c r="F1739" s="23">
        <v>61279.26857142857</v>
      </c>
      <c r="K1739" s="214"/>
    </row>
    <row r="1740" spans="2:11" ht="11.25" customHeight="1">
      <c r="B1740" s="8">
        <f>MAX($B$2:B1739)+1</f>
        <v>1493</v>
      </c>
      <c r="C1740" s="1" t="s">
        <v>623</v>
      </c>
      <c r="E1740" s="23">
        <v>63394842.08685159</v>
      </c>
      <c r="F1740" s="23">
        <v>554058.5704685474</v>
      </c>
      <c r="G1740" s="18">
        <v>0.8019038852231688</v>
      </c>
      <c r="K1740" s="214"/>
    </row>
    <row r="1741" spans="2:11" ht="11.25" customHeight="1">
      <c r="B1741" s="8">
        <f>MAX($B$2:B1740)+1</f>
        <v>1494</v>
      </c>
      <c r="C1741" s="1" t="s">
        <v>1217</v>
      </c>
      <c r="E1741" s="23">
        <v>6512716.530833333</v>
      </c>
      <c r="F1741" s="23">
        <v>67868.92749999999</v>
      </c>
      <c r="G1741" s="18">
        <v>0.6416666666666666</v>
      </c>
      <c r="K1741" s="214"/>
    </row>
    <row r="1742" spans="2:11" ht="12.75">
      <c r="B1742" s="8">
        <f>MAX($B$2:B1741)+1</f>
        <v>1495</v>
      </c>
      <c r="C1742" s="1" t="s">
        <v>236</v>
      </c>
      <c r="E1742" s="23">
        <v>42644042.03799998</v>
      </c>
      <c r="F1742" s="23">
        <v>223536.67142857143</v>
      </c>
      <c r="K1742" s="214"/>
    </row>
    <row r="1743" spans="2:11" ht="12.75">
      <c r="B1743" s="8">
        <f>MAX($B$2:B1742)+1</f>
        <v>1496</v>
      </c>
      <c r="C1743" s="1" t="s">
        <v>237</v>
      </c>
      <c r="E1743" s="23">
        <v>431578992.1050003</v>
      </c>
      <c r="F1743" s="23">
        <v>3305649.134285714</v>
      </c>
      <c r="K1743" s="214"/>
    </row>
    <row r="1744" spans="2:11" ht="12.75">
      <c r="B1744" s="8">
        <f>MAX($B$2:B1743)+1</f>
        <v>1497</v>
      </c>
      <c r="C1744" s="1" t="s">
        <v>626</v>
      </c>
      <c r="E1744" s="23">
        <v>983515.9037494203</v>
      </c>
      <c r="F1744" s="23">
        <v>20588.40221750535</v>
      </c>
      <c r="G1744" s="18">
        <v>0.026783400593952518</v>
      </c>
      <c r="K1744" s="214"/>
    </row>
    <row r="1745" spans="2:11" ht="11.25" customHeight="1">
      <c r="B1745" s="8">
        <f>MAX($B$2:B1744)+1</f>
        <v>1498</v>
      </c>
      <c r="C1745" s="1" t="s">
        <v>238</v>
      </c>
      <c r="D1745" s="1" t="s">
        <v>2028</v>
      </c>
      <c r="E1745" s="23">
        <v>7837854.170000001</v>
      </c>
      <c r="F1745" s="23">
        <v>0</v>
      </c>
      <c r="K1745" s="214"/>
    </row>
    <row r="1746" spans="2:11" ht="11.25" customHeight="1">
      <c r="B1746" s="8">
        <f>MAX($B$2:B1745)+1</f>
        <v>1499</v>
      </c>
      <c r="C1746" s="1" t="s">
        <v>239</v>
      </c>
      <c r="E1746" s="23">
        <v>17434354.17</v>
      </c>
      <c r="F1746" s="23">
        <v>79477.39428571428</v>
      </c>
      <c r="K1746" s="214"/>
    </row>
    <row r="1747" spans="2:11" ht="12.75">
      <c r="B1747" s="8">
        <f>MAX($B$2:B1746)+1</f>
        <v>1500</v>
      </c>
      <c r="C1747" s="1" t="s">
        <v>240</v>
      </c>
      <c r="E1747" s="23">
        <v>33613850.374000005</v>
      </c>
      <c r="F1747" s="23">
        <v>302695.49714285706</v>
      </c>
      <c r="K1747" s="214"/>
    </row>
    <row r="1748" spans="2:11" ht="12.75">
      <c r="B1748" s="8">
        <f>MAX($B$2:B1747)+1</f>
        <v>1501</v>
      </c>
      <c r="C1748" s="1" t="s">
        <v>643</v>
      </c>
      <c r="E1748" s="23">
        <v>13352243.740961518</v>
      </c>
      <c r="F1748" s="23">
        <v>126044.55321073573</v>
      </c>
      <c r="G1748" s="18">
        <v>0.27134032242077394</v>
      </c>
      <c r="K1748" s="214"/>
    </row>
    <row r="1749" spans="2:11" ht="12.75">
      <c r="B1749" s="8">
        <f>MAX($B$2:B1748)+1</f>
        <v>1502</v>
      </c>
      <c r="C1749" s="1" t="s">
        <v>241</v>
      </c>
      <c r="D1749" s="1" t="s">
        <v>2186</v>
      </c>
      <c r="E1749" s="23">
        <v>28988422.970999997</v>
      </c>
      <c r="F1749" s="23">
        <v>250725.41857142857</v>
      </c>
      <c r="K1749" s="214"/>
    </row>
    <row r="1750" spans="2:11" ht="11.25" customHeight="1">
      <c r="B1750" s="8">
        <f>MAX($B$2:B1749)+1</f>
        <v>1503</v>
      </c>
      <c r="C1750" s="1" t="s">
        <v>1462</v>
      </c>
      <c r="E1750" s="23">
        <v>3403696.7690851404</v>
      </c>
      <c r="F1750" s="23">
        <v>40505.59072688387</v>
      </c>
      <c r="G1750" s="18">
        <v>0.08352373087115059</v>
      </c>
      <c r="K1750" s="214"/>
    </row>
    <row r="1751" spans="2:11" ht="11.25" customHeight="1">
      <c r="B1751" s="8">
        <f>MAX($B$2:B1750)+1</f>
        <v>1504</v>
      </c>
      <c r="C1751" s="1" t="s">
        <v>1965</v>
      </c>
      <c r="D1751" s="1" t="s">
        <v>2028</v>
      </c>
      <c r="E1751" s="23">
        <v>9354973.469999999</v>
      </c>
      <c r="F1751" s="23">
        <v>0</v>
      </c>
      <c r="K1751" s="214"/>
    </row>
    <row r="1752" spans="2:11" ht="12.75">
      <c r="B1752" s="8">
        <f>MAX($B$2:B1751)+1</f>
        <v>1505</v>
      </c>
      <c r="C1752" s="1" t="s">
        <v>1557</v>
      </c>
      <c r="D1752" s="1" t="s">
        <v>2188</v>
      </c>
      <c r="E1752" s="23">
        <v>65046.36</v>
      </c>
      <c r="F1752" s="23">
        <v>0</v>
      </c>
      <c r="K1752" s="214"/>
    </row>
    <row r="1753" spans="2:11" ht="12.75">
      <c r="B1753" s="8">
        <f>MAX($B$2:B1752)+1</f>
        <v>1506</v>
      </c>
      <c r="C1753" s="1" t="s">
        <v>242</v>
      </c>
      <c r="E1753" s="23">
        <v>18252013.180000003</v>
      </c>
      <c r="F1753" s="23">
        <v>88449.81285714287</v>
      </c>
      <c r="K1753" s="214"/>
    </row>
    <row r="1754" spans="2:11" ht="12.75">
      <c r="B1754" s="8">
        <f>MAX($B$2:B1753)+1</f>
        <v>1507</v>
      </c>
      <c r="C1754" s="1" t="s">
        <v>113</v>
      </c>
      <c r="E1754" s="23">
        <v>4071123.0333483554</v>
      </c>
      <c r="F1754" s="23">
        <v>14650.754354815168</v>
      </c>
      <c r="G1754" s="18">
        <v>0.055870320241505435</v>
      </c>
      <c r="K1754" s="214"/>
    </row>
    <row r="1755" spans="2:11" ht="12.75">
      <c r="B1755" s="8">
        <f>MAX($B$2:B1754)+1</f>
        <v>1508</v>
      </c>
      <c r="C1755" s="1" t="s">
        <v>138</v>
      </c>
      <c r="D1755" s="1" t="s">
        <v>2028</v>
      </c>
      <c r="E1755" s="23">
        <v>3556233.8645999986</v>
      </c>
      <c r="F1755" s="23">
        <v>49550.56251428571</v>
      </c>
      <c r="G1755" s="18">
        <v>0.57</v>
      </c>
      <c r="K1755" s="214"/>
    </row>
    <row r="1756" spans="2:11" ht="12.75">
      <c r="B1756" s="8">
        <f>MAX($B$2:B1755)+1</f>
        <v>1509</v>
      </c>
      <c r="C1756" s="1" t="s">
        <v>243</v>
      </c>
      <c r="E1756" s="23">
        <v>16203749.290000001</v>
      </c>
      <c r="F1756" s="23">
        <v>88859.22285714287</v>
      </c>
      <c r="K1756" s="214"/>
    </row>
    <row r="1757" spans="2:11" ht="11.25" customHeight="1">
      <c r="B1757" s="8">
        <f>MAX($B$2:B1756)+1</f>
        <v>1510</v>
      </c>
      <c r="C1757" s="1" t="s">
        <v>244</v>
      </c>
      <c r="D1757" s="1" t="s">
        <v>2189</v>
      </c>
      <c r="E1757" s="23">
        <v>2784</v>
      </c>
      <c r="F1757" s="23">
        <v>0</v>
      </c>
      <c r="K1757" s="214"/>
    </row>
    <row r="1758" spans="2:11" ht="11.25" customHeight="1" thickBot="1">
      <c r="B1758" s="8">
        <f>MAX($B$2:B1757)+1</f>
        <v>1511</v>
      </c>
      <c r="C1758" s="16" t="s">
        <v>1652</v>
      </c>
      <c r="D1758" s="16"/>
      <c r="E1758" s="24">
        <f>SUBTOTAL(9,E1737:E1757)</f>
        <v>754332823.7374295</v>
      </c>
      <c r="F1758" s="24">
        <f>SUBTOTAL(9,F1737:F1757)</f>
        <v>5368540.899762896</v>
      </c>
      <c r="K1758" s="214"/>
    </row>
    <row r="1759" spans="2:11" ht="11.25" customHeight="1" thickBot="1" thickTop="1">
      <c r="B1759" s="8">
        <f>MAX($B$2:B1758)+1</f>
        <v>1512</v>
      </c>
      <c r="C1759" s="16" t="s">
        <v>245</v>
      </c>
      <c r="D1759" s="16"/>
      <c r="E1759" s="30">
        <f>SUM(E1734,E1758)</f>
        <v>953350374.2865309</v>
      </c>
      <c r="F1759" s="30">
        <f>SUM(F1734,F1758)</f>
        <v>5747548.568182356</v>
      </c>
      <c r="K1759" s="214"/>
    </row>
    <row r="1760" spans="2:11" ht="12.75">
      <c r="B1760" s="8">
        <f>MAX($B$2:B1759)+1</f>
        <v>1513</v>
      </c>
      <c r="C1760" s="19"/>
      <c r="D1760" s="19"/>
      <c r="E1760" s="17"/>
      <c r="F1760" s="17"/>
      <c r="K1760" s="214"/>
    </row>
    <row r="1761" spans="2:11" ht="18.75">
      <c r="B1761" s="8">
        <f>MAX($B$2:B1760)+1</f>
        <v>1514</v>
      </c>
      <c r="C1761" s="243" t="s">
        <v>246</v>
      </c>
      <c r="D1761" s="31"/>
      <c r="E1761" s="31"/>
      <c r="F1761" s="31"/>
      <c r="G1761" s="31"/>
      <c r="K1761" s="214"/>
    </row>
    <row r="1762" spans="2:11" ht="12.75">
      <c r="B1762" s="8">
        <f>MAX($B$2:B1761)+1</f>
        <v>1515</v>
      </c>
      <c r="C1762" s="19" t="s">
        <v>573</v>
      </c>
      <c r="D1762" s="19" t="s">
        <v>2058</v>
      </c>
      <c r="E1762" s="20" t="s">
        <v>1528</v>
      </c>
      <c r="F1762" s="20" t="s">
        <v>1529</v>
      </c>
      <c r="G1762" s="21" t="s">
        <v>574</v>
      </c>
      <c r="K1762" s="214"/>
    </row>
    <row r="1763" spans="2:11" ht="11.25" customHeight="1">
      <c r="B1763" s="8">
        <f>MAX($B$2:B1762)+1</f>
        <v>1516</v>
      </c>
      <c r="C1763" s="1" t="s">
        <v>247</v>
      </c>
      <c r="D1763" s="1" t="s">
        <v>2190</v>
      </c>
      <c r="E1763" s="23">
        <v>47280912.54999999</v>
      </c>
      <c r="F1763" s="23">
        <v>168232.01142857145</v>
      </c>
      <c r="K1763" s="214"/>
    </row>
    <row r="1764" spans="2:11" ht="11.25" customHeight="1">
      <c r="B1764" s="8">
        <f>MAX($B$2:B1763)+1</f>
        <v>1517</v>
      </c>
      <c r="C1764" s="1" t="s">
        <v>248</v>
      </c>
      <c r="D1764" s="1" t="s">
        <v>2190</v>
      </c>
      <c r="E1764" s="23">
        <v>46990309.6</v>
      </c>
      <c r="F1764" s="23">
        <v>144759.1442857143</v>
      </c>
      <c r="K1764" s="214"/>
    </row>
    <row r="1765" spans="2:11" ht="11.25" customHeight="1" thickBot="1">
      <c r="B1765" s="8">
        <f>MAX($B$2:B1764)+1</f>
        <v>1518</v>
      </c>
      <c r="C1765" s="16" t="s">
        <v>620</v>
      </c>
      <c r="D1765" s="16"/>
      <c r="E1765" s="24">
        <f>SUBTOTAL(9,E1763:E1764)</f>
        <v>94271222.14999999</v>
      </c>
      <c r="F1765" s="24">
        <f>SUBTOTAL(9,F1763:F1764)</f>
        <v>312991.1557142858</v>
      </c>
      <c r="K1765" s="214"/>
    </row>
    <row r="1766" spans="2:11" ht="11.25" customHeight="1" thickTop="1">
      <c r="B1766" s="8">
        <f>MAX($B$2:B1765)+1</f>
        <v>1519</v>
      </c>
      <c r="C1766" s="16"/>
      <c r="D1766" s="16"/>
      <c r="E1766" s="17"/>
      <c r="F1766" s="17"/>
      <c r="K1766" s="214"/>
    </row>
    <row r="1767" spans="2:11" ht="11.25" customHeight="1">
      <c r="B1767" s="8">
        <f>MAX($B$2:B1766)+1</f>
        <v>1520</v>
      </c>
      <c r="C1767" s="19" t="s">
        <v>569</v>
      </c>
      <c r="D1767" s="19" t="s">
        <v>2058</v>
      </c>
      <c r="E1767" s="20" t="s">
        <v>1528</v>
      </c>
      <c r="F1767" s="20" t="s">
        <v>1529</v>
      </c>
      <c r="G1767" s="21" t="s">
        <v>574</v>
      </c>
      <c r="K1767" s="214"/>
    </row>
    <row r="1768" spans="2:11" ht="11.25" customHeight="1">
      <c r="B1768" s="8">
        <f>MAX($B$2:B1767)+1</f>
        <v>1521</v>
      </c>
      <c r="C1768" s="1" t="s">
        <v>249</v>
      </c>
      <c r="D1768" s="1" t="s">
        <v>2050</v>
      </c>
      <c r="E1768" s="23">
        <v>43099</v>
      </c>
      <c r="F1768" s="23">
        <v>1156.9557142857143</v>
      </c>
      <c r="K1768" s="214"/>
    </row>
    <row r="1769" spans="2:11" ht="11.25" customHeight="1">
      <c r="B1769" s="8">
        <f>MAX($B$2:B1768)+1</f>
        <v>1522</v>
      </c>
      <c r="C1769" s="1" t="s">
        <v>1348</v>
      </c>
      <c r="E1769" s="23">
        <v>27264739.482948728</v>
      </c>
      <c r="F1769" s="23">
        <v>196922.54334329348</v>
      </c>
      <c r="G1769" s="18">
        <v>0.3097105927783723</v>
      </c>
      <c r="K1769" s="214"/>
    </row>
    <row r="1770" spans="2:11" ht="11.25" customHeight="1" thickBot="1">
      <c r="B1770" s="8">
        <f>MAX($B$2:B1769)+1</f>
        <v>1523</v>
      </c>
      <c r="C1770" s="16" t="s">
        <v>1652</v>
      </c>
      <c r="D1770" s="16"/>
      <c r="E1770" s="24">
        <f>SUBTOTAL(9,E1768:E1769)</f>
        <v>27307838.482948728</v>
      </c>
      <c r="F1770" s="24">
        <f>SUBTOTAL(9,F1768:F1769)</f>
        <v>198079.4990575792</v>
      </c>
      <c r="K1770" s="214"/>
    </row>
    <row r="1771" spans="2:11" ht="11.25" customHeight="1" thickBot="1" thickTop="1">
      <c r="B1771" s="8">
        <f>MAX($B$2:B1770)+1</f>
        <v>1524</v>
      </c>
      <c r="C1771" s="16" t="s">
        <v>250</v>
      </c>
      <c r="D1771" s="16"/>
      <c r="E1771" s="30">
        <f>SUM(E1765,E1770)</f>
        <v>121579060.63294873</v>
      </c>
      <c r="F1771" s="30">
        <f>SUM(F1765,F1770)</f>
        <v>511070.654771865</v>
      </c>
      <c r="K1771" s="214"/>
    </row>
    <row r="1772" spans="2:11" ht="11.25" customHeight="1">
      <c r="B1772" s="8">
        <f>MAX($B$2:B1771)+1</f>
        <v>1525</v>
      </c>
      <c r="K1772" s="214"/>
    </row>
    <row r="1773" spans="2:11" ht="11.25" customHeight="1">
      <c r="B1773" s="8">
        <f>MAX($B$2:B1772)+1</f>
        <v>1526</v>
      </c>
      <c r="C1773" s="243" t="s">
        <v>251</v>
      </c>
      <c r="D1773" s="31"/>
      <c r="E1773" s="31"/>
      <c r="F1773" s="31"/>
      <c r="G1773" s="31"/>
      <c r="K1773" s="214"/>
    </row>
    <row r="1774" spans="2:11" ht="11.25" customHeight="1">
      <c r="B1774" s="8">
        <f>MAX($B$2:B1773)+1</f>
        <v>1527</v>
      </c>
      <c r="C1774" s="19" t="s">
        <v>573</v>
      </c>
      <c r="D1774" s="19" t="s">
        <v>2058</v>
      </c>
      <c r="E1774" s="20" t="s">
        <v>1528</v>
      </c>
      <c r="F1774" s="20" t="s">
        <v>1529</v>
      </c>
      <c r="G1774" s="21" t="s">
        <v>574</v>
      </c>
      <c r="K1774" s="214"/>
    </row>
    <row r="1775" spans="2:11" ht="11.25" customHeight="1">
      <c r="B1775" s="8">
        <f>MAX($B$2:B1774)+1</f>
        <v>1528</v>
      </c>
      <c r="C1775" s="1" t="s">
        <v>252</v>
      </c>
      <c r="E1775" s="23">
        <v>23659.9</v>
      </c>
      <c r="F1775" s="23">
        <v>585.8628571428571</v>
      </c>
      <c r="K1775" s="214"/>
    </row>
    <row r="1776" spans="2:11" ht="11.25" customHeight="1">
      <c r="B1776" s="8">
        <f>MAX($B$2:B1775)+1</f>
        <v>1529</v>
      </c>
      <c r="C1776" s="1" t="s">
        <v>2012</v>
      </c>
      <c r="E1776" s="23">
        <v>121331.50769646598</v>
      </c>
      <c r="F1776" s="23">
        <v>0</v>
      </c>
      <c r="G1776" s="18">
        <v>0.05946347726197716</v>
      </c>
      <c r="K1776" s="214"/>
    </row>
    <row r="1777" spans="2:11" ht="11.25" customHeight="1">
      <c r="B1777" s="8">
        <f>MAX($B$2:B1776)+1</f>
        <v>1530</v>
      </c>
      <c r="C1777" s="1" t="s">
        <v>253</v>
      </c>
      <c r="E1777" s="23">
        <v>160810.64</v>
      </c>
      <c r="F1777" s="23">
        <v>790.547142857143</v>
      </c>
      <c r="K1777" s="214"/>
    </row>
    <row r="1778" spans="2:11" ht="11.25" customHeight="1" thickBot="1">
      <c r="B1778" s="8">
        <f>MAX($B$2:B1777)+1</f>
        <v>1531</v>
      </c>
      <c r="C1778" s="16" t="s">
        <v>620</v>
      </c>
      <c r="D1778" s="16"/>
      <c r="E1778" s="24">
        <f>SUBTOTAL(9,E1775:E1777)</f>
        <v>305802.047696466</v>
      </c>
      <c r="F1778" s="24">
        <f>SUBTOTAL(9,F1775:F1777)</f>
        <v>1376.41</v>
      </c>
      <c r="K1778" s="214"/>
    </row>
    <row r="1779" spans="2:11" ht="11.25" customHeight="1" thickTop="1">
      <c r="B1779" s="8">
        <f>MAX($B$2:B1778)+1</f>
        <v>1532</v>
      </c>
      <c r="C1779" s="16"/>
      <c r="D1779" s="16"/>
      <c r="E1779" s="17"/>
      <c r="F1779" s="17"/>
      <c r="K1779" s="214"/>
    </row>
    <row r="1780" spans="2:11" ht="11.25" customHeight="1">
      <c r="B1780" s="8">
        <f>MAX($B$2:B1779)+1</f>
        <v>1533</v>
      </c>
      <c r="C1780" s="19" t="s">
        <v>569</v>
      </c>
      <c r="D1780" s="19" t="s">
        <v>2058</v>
      </c>
      <c r="E1780" s="20" t="s">
        <v>1528</v>
      </c>
      <c r="F1780" s="20" t="s">
        <v>1529</v>
      </c>
      <c r="G1780" s="21" t="s">
        <v>574</v>
      </c>
      <c r="K1780" s="214"/>
    </row>
    <row r="1781" spans="2:11" ht="11.25" customHeight="1">
      <c r="B1781" s="8">
        <f>MAX($B$2:B1780)+1</f>
        <v>1534</v>
      </c>
      <c r="C1781" s="1" t="s">
        <v>254</v>
      </c>
      <c r="E1781" s="23">
        <v>43859</v>
      </c>
      <c r="F1781" s="23">
        <v>2243.1357253802157</v>
      </c>
      <c r="G1781" s="18">
        <v>0.1820305745291501</v>
      </c>
      <c r="K1781" s="214"/>
    </row>
    <row r="1782" spans="2:11" ht="11.25" customHeight="1">
      <c r="B1782" s="8">
        <f>MAX($B$2:B1781)+1</f>
        <v>1535</v>
      </c>
      <c r="C1782" s="1" t="s">
        <v>1171</v>
      </c>
      <c r="E1782" s="23">
        <v>893522.9184256272</v>
      </c>
      <c r="F1782" s="23">
        <v>9628.603751155555</v>
      </c>
      <c r="G1782" s="18">
        <v>0.06775889986344806</v>
      </c>
      <c r="K1782" s="214"/>
    </row>
    <row r="1783" spans="2:11" ht="11.25" customHeight="1">
      <c r="B1783" s="8">
        <f>MAX($B$2:B1782)+1</f>
        <v>1536</v>
      </c>
      <c r="C1783" s="1" t="s">
        <v>1188</v>
      </c>
      <c r="E1783" s="23">
        <v>696934.3899999997</v>
      </c>
      <c r="F1783" s="23">
        <v>10203.106097341786</v>
      </c>
      <c r="G1783" s="18">
        <v>0.1406034751586426</v>
      </c>
      <c r="K1783" s="214"/>
    </row>
    <row r="1784" spans="2:11" ht="11.25" customHeight="1">
      <c r="B1784" s="8">
        <f>MAX($B$2:B1783)+1</f>
        <v>1537</v>
      </c>
      <c r="C1784" s="1" t="s">
        <v>1207</v>
      </c>
      <c r="E1784" s="23">
        <v>332623.35000000003</v>
      </c>
      <c r="F1784" s="23">
        <v>7207.875724477993</v>
      </c>
      <c r="G1784" s="18">
        <v>0.14419032808850915</v>
      </c>
      <c r="K1784" s="214"/>
    </row>
    <row r="1785" spans="2:11" ht="11.25" customHeight="1">
      <c r="B1785" s="8">
        <f>MAX($B$2:B1784)+1</f>
        <v>1538</v>
      </c>
      <c r="C1785" s="1" t="s">
        <v>256</v>
      </c>
      <c r="E1785" s="23">
        <v>114551.62004001364</v>
      </c>
      <c r="F1785" s="23">
        <v>2676.796747206305</v>
      </c>
      <c r="G1785" s="18">
        <v>0.18490859242824895</v>
      </c>
      <c r="K1785" s="214"/>
    </row>
    <row r="1786" spans="2:11" ht="11.25" customHeight="1">
      <c r="B1786" s="8">
        <f>MAX($B$2:B1785)+1</f>
        <v>1539</v>
      </c>
      <c r="C1786" s="1" t="s">
        <v>257</v>
      </c>
      <c r="E1786" s="23">
        <v>329273.92000000004</v>
      </c>
      <c r="F1786" s="23">
        <v>10852.704005649557</v>
      </c>
      <c r="G1786" s="18">
        <v>0.6534511302881144</v>
      </c>
      <c r="K1786" s="214"/>
    </row>
    <row r="1787" spans="2:11" ht="11.25" customHeight="1">
      <c r="B1787" s="8">
        <f>MAX($B$2:B1786)+1</f>
        <v>1540</v>
      </c>
      <c r="C1787" s="1" t="s">
        <v>258</v>
      </c>
      <c r="E1787" s="23">
        <v>243601.66841339393</v>
      </c>
      <c r="F1787" s="23">
        <v>10926.044365341837</v>
      </c>
      <c r="G1787" s="18">
        <v>0.3883020758626976</v>
      </c>
      <c r="K1787" s="214"/>
    </row>
    <row r="1788" spans="2:11" ht="11.25" customHeight="1">
      <c r="B1788" s="8">
        <f>MAX($B$2:B1787)+1</f>
        <v>1541</v>
      </c>
      <c r="C1788" s="1" t="s">
        <v>259</v>
      </c>
      <c r="D1788" s="1" t="s">
        <v>2191</v>
      </c>
      <c r="E1788" s="23">
        <v>471588.9429999999</v>
      </c>
      <c r="F1788" s="23">
        <v>8417.093573336044</v>
      </c>
      <c r="G1788" s="18">
        <v>0.8649503254497755</v>
      </c>
      <c r="K1788" s="214"/>
    </row>
    <row r="1789" spans="2:11" ht="11.25" customHeight="1">
      <c r="B1789" s="8">
        <f>MAX($B$2:B1788)+1</f>
        <v>1542</v>
      </c>
      <c r="C1789" s="1" t="s">
        <v>260</v>
      </c>
      <c r="E1789" s="23">
        <v>337515.47</v>
      </c>
      <c r="F1789" s="23">
        <v>8502.417203875746</v>
      </c>
      <c r="G1789" s="18">
        <v>0.45443330126325726</v>
      </c>
      <c r="K1789" s="214"/>
    </row>
    <row r="1790" spans="2:11" ht="11.25" customHeight="1">
      <c r="B1790" s="8">
        <f>MAX($B$2:B1789)+1</f>
        <v>1543</v>
      </c>
      <c r="C1790" s="1" t="s">
        <v>1294</v>
      </c>
      <c r="E1790" s="23">
        <v>307668.73276362073</v>
      </c>
      <c r="F1790" s="23">
        <v>4094.4380091935827</v>
      </c>
      <c r="G1790" s="18">
        <v>0.09925398157586007</v>
      </c>
      <c r="K1790" s="214"/>
    </row>
    <row r="1791" spans="2:11" ht="11.25" customHeight="1">
      <c r="B1791" s="8">
        <f>MAX($B$2:B1790)+1</f>
        <v>1544</v>
      </c>
      <c r="C1791" s="1" t="s">
        <v>261</v>
      </c>
      <c r="E1791" s="23">
        <v>241689.7824135783</v>
      </c>
      <c r="F1791" s="23">
        <v>9421.29272252613</v>
      </c>
      <c r="G1791" s="18">
        <v>0.5367051740156968</v>
      </c>
      <c r="K1791" s="214"/>
    </row>
    <row r="1792" spans="2:11" ht="11.25" customHeight="1">
      <c r="B1792" s="8">
        <f>MAX($B$2:B1791)+1</f>
        <v>1545</v>
      </c>
      <c r="C1792" s="1" t="s">
        <v>262</v>
      </c>
      <c r="E1792" s="23">
        <v>315372.1135188214</v>
      </c>
      <c r="F1792" s="23">
        <v>12593.632259360802</v>
      </c>
      <c r="G1792" s="18">
        <v>0.3413272263030033</v>
      </c>
      <c r="K1792" s="214"/>
    </row>
    <row r="1793" spans="2:11" ht="11.25" customHeight="1">
      <c r="B1793" s="8">
        <f>MAX($B$2:B1792)+1</f>
        <v>1546</v>
      </c>
      <c r="C1793" s="1" t="s">
        <v>263</v>
      </c>
      <c r="E1793" s="23">
        <v>319683.91518886795</v>
      </c>
      <c r="F1793" s="23">
        <v>6854.8764446817095</v>
      </c>
      <c r="G1793" s="18">
        <v>0.5806866458999161</v>
      </c>
      <c r="K1793" s="214"/>
    </row>
    <row r="1794" spans="2:11" ht="11.25" customHeight="1">
      <c r="B1794" s="8">
        <f>MAX($B$2:B1793)+1</f>
        <v>1547</v>
      </c>
      <c r="C1794" s="1" t="s">
        <v>264</v>
      </c>
      <c r="E1794" s="23">
        <v>190947.02</v>
      </c>
      <c r="F1794" s="23">
        <v>746.0948539563957</v>
      </c>
      <c r="G1794" s="18">
        <v>0.037551874264632065</v>
      </c>
      <c r="K1794" s="214"/>
    </row>
    <row r="1795" spans="2:11" ht="11.25" customHeight="1">
      <c r="B1795" s="8">
        <f>MAX($B$2:B1794)+1</f>
        <v>1548</v>
      </c>
      <c r="C1795" s="1" t="s">
        <v>1392</v>
      </c>
      <c r="E1795" s="23">
        <v>251183.42062905658</v>
      </c>
      <c r="F1795" s="23">
        <v>8712.799320187876</v>
      </c>
      <c r="G1795" s="18">
        <v>0.19017791510336396</v>
      </c>
      <c r="K1795" s="214"/>
    </row>
    <row r="1796" spans="2:11" ht="11.25" customHeight="1">
      <c r="B1796" s="8">
        <f>MAX($B$2:B1795)+1</f>
        <v>1549</v>
      </c>
      <c r="C1796" s="1" t="s">
        <v>1401</v>
      </c>
      <c r="E1796" s="23">
        <v>131687.33321280385</v>
      </c>
      <c r="F1796" s="23">
        <v>4332.229324565675</v>
      </c>
      <c r="G1796" s="18">
        <v>0.1419234698028439</v>
      </c>
      <c r="K1796" s="214"/>
    </row>
    <row r="1797" spans="2:11" ht="11.25" customHeight="1">
      <c r="B1797" s="8">
        <f>MAX($B$2:B1796)+1</f>
        <v>1550</v>
      </c>
      <c r="C1797" s="1" t="s">
        <v>265</v>
      </c>
      <c r="D1797" s="1" t="s">
        <v>2192</v>
      </c>
      <c r="E1797" s="23">
        <v>31714.83</v>
      </c>
      <c r="F1797" s="23">
        <v>7684.894285714286</v>
      </c>
      <c r="K1797" s="214"/>
    </row>
    <row r="1798" spans="2:11" ht="11.25" customHeight="1">
      <c r="B1798" s="8">
        <f>MAX($B$2:B1797)+1</f>
        <v>1551</v>
      </c>
      <c r="C1798" s="1" t="s">
        <v>266</v>
      </c>
      <c r="E1798" s="23">
        <v>203883.8399999999</v>
      </c>
      <c r="F1798" s="23">
        <v>2558.002692141575</v>
      </c>
      <c r="G1798" s="18">
        <v>0.18515830309915987</v>
      </c>
      <c r="K1798" s="214"/>
    </row>
    <row r="1799" spans="2:11" ht="11.25" customHeight="1">
      <c r="B1799" s="8">
        <f>MAX($B$2:B1798)+1</f>
        <v>1552</v>
      </c>
      <c r="C1799" s="1" t="s">
        <v>267</v>
      </c>
      <c r="E1799" s="23">
        <v>545682</v>
      </c>
      <c r="F1799" s="23">
        <v>7739.26311961007</v>
      </c>
      <c r="G1799" s="18">
        <v>0.42905933159267523</v>
      </c>
      <c r="K1799" s="214"/>
    </row>
    <row r="1800" spans="2:11" ht="11.25" customHeight="1">
      <c r="B1800" s="8">
        <f>MAX($B$2:B1799)+1</f>
        <v>1553</v>
      </c>
      <c r="C1800" s="1" t="s">
        <v>1460</v>
      </c>
      <c r="E1800" s="23">
        <v>139656.8713696592</v>
      </c>
      <c r="F1800" s="23">
        <v>5973.956148932482</v>
      </c>
      <c r="G1800" s="18">
        <v>0.14268137260681574</v>
      </c>
      <c r="K1800" s="214"/>
    </row>
    <row r="1801" spans="2:11" ht="11.25" customHeight="1">
      <c r="B1801" s="8">
        <f>MAX($B$2:B1800)+1</f>
        <v>1554</v>
      </c>
      <c r="C1801" s="1" t="s">
        <v>268</v>
      </c>
      <c r="E1801" s="23">
        <v>246446.74399999995</v>
      </c>
      <c r="F1801" s="23">
        <v>6734.935295775025</v>
      </c>
      <c r="G1801" s="18">
        <v>0.6388125772751158</v>
      </c>
      <c r="K1801" s="214"/>
    </row>
    <row r="1802" spans="2:11" ht="11.25" customHeight="1">
      <c r="B1802" s="8">
        <f>MAX($B$2:B1801)+1</f>
        <v>1555</v>
      </c>
      <c r="C1802" s="1" t="s">
        <v>269</v>
      </c>
      <c r="E1802" s="23">
        <v>576739.7716065857</v>
      </c>
      <c r="F1802" s="23">
        <v>13590.135204809587</v>
      </c>
      <c r="G1802" s="18">
        <v>0.44436912396190353</v>
      </c>
      <c r="K1802" s="214"/>
    </row>
    <row r="1803" spans="2:11" ht="11.25" customHeight="1">
      <c r="B1803" s="8">
        <f>MAX($B$2:B1802)+1</f>
        <v>1556</v>
      </c>
      <c r="C1803" s="1" t="s">
        <v>270</v>
      </c>
      <c r="E1803" s="23">
        <v>459331.2967417586</v>
      </c>
      <c r="F1803" s="23">
        <v>4501.933588721146</v>
      </c>
      <c r="G1803" s="18">
        <v>0.21781442745041407</v>
      </c>
      <c r="K1803" s="214"/>
    </row>
    <row r="1804" spans="2:11" ht="11.25" customHeight="1">
      <c r="B1804" s="8">
        <f>MAX($B$2:B1803)+1</f>
        <v>1557</v>
      </c>
      <c r="C1804" s="1" t="s">
        <v>272</v>
      </c>
      <c r="D1804" s="1" t="s">
        <v>2193</v>
      </c>
      <c r="E1804" s="23">
        <v>183288.81</v>
      </c>
      <c r="F1804" s="23">
        <v>5210.967659462306</v>
      </c>
      <c r="G1804" s="18">
        <v>0.5405187633685558</v>
      </c>
      <c r="K1804" s="214"/>
    </row>
    <row r="1805" spans="2:11" ht="11.25" customHeight="1">
      <c r="B1805" s="8">
        <f>MAX($B$2:B1804)+1</f>
        <v>1558</v>
      </c>
      <c r="C1805" s="1" t="s">
        <v>273</v>
      </c>
      <c r="E1805" s="23">
        <v>15178.75</v>
      </c>
      <c r="F1805" s="23">
        <v>143.57898351407434</v>
      </c>
      <c r="G1805" s="18">
        <v>0.0287805694300722</v>
      </c>
      <c r="K1805" s="214"/>
    </row>
    <row r="1806" spans="2:11" ht="11.25" customHeight="1">
      <c r="B1806" s="8">
        <f>MAX($B$2:B1805)+1</f>
        <v>1559</v>
      </c>
      <c r="C1806" s="1" t="s">
        <v>274</v>
      </c>
      <c r="D1806" s="1" t="s">
        <v>2194</v>
      </c>
      <c r="E1806" s="23">
        <v>65029</v>
      </c>
      <c r="F1806" s="23">
        <v>2489.0994790999366</v>
      </c>
      <c r="G1806" s="18">
        <v>0.34810305807591707</v>
      </c>
      <c r="K1806" s="214"/>
    </row>
    <row r="1807" spans="2:11" ht="11.25" customHeight="1">
      <c r="B1807" s="8">
        <f>MAX($B$2:B1806)+1</f>
        <v>1560</v>
      </c>
      <c r="C1807" s="1" t="s">
        <v>30</v>
      </c>
      <c r="E1807" s="23">
        <v>161852</v>
      </c>
      <c r="F1807" s="23">
        <v>2522.026029494506</v>
      </c>
      <c r="G1807" s="18">
        <v>0.1311980164175043</v>
      </c>
      <c r="K1807" s="214"/>
    </row>
    <row r="1808" spans="2:11" ht="12.75">
      <c r="B1808" s="8">
        <f>MAX($B$2:B1807)+1</f>
        <v>1561</v>
      </c>
      <c r="C1808" s="1" t="s">
        <v>52</v>
      </c>
      <c r="E1808" s="23">
        <v>174548.68999999997</v>
      </c>
      <c r="F1808" s="23">
        <v>8381.723682979662</v>
      </c>
      <c r="G1808" s="18">
        <v>0.37054242659834846</v>
      </c>
      <c r="K1808" s="214"/>
    </row>
    <row r="1809" spans="2:11" ht="12.75">
      <c r="B1809" s="8">
        <f>MAX($B$2:B1808)+1</f>
        <v>1562</v>
      </c>
      <c r="C1809" s="1" t="s">
        <v>1894</v>
      </c>
      <c r="E1809" s="23">
        <v>117767.99999999997</v>
      </c>
      <c r="F1809" s="23">
        <v>2226.5489196047074</v>
      </c>
      <c r="G1809" s="18">
        <v>0.10501394037587602</v>
      </c>
      <c r="K1809" s="214"/>
    </row>
    <row r="1810" spans="2:11" ht="12.75">
      <c r="B1810" s="8">
        <f>MAX($B$2:B1809)+1</f>
        <v>1563</v>
      </c>
      <c r="C1810" s="1" t="s">
        <v>1904</v>
      </c>
      <c r="E1810" s="23">
        <v>203609.7723757426</v>
      </c>
      <c r="F1810" s="23">
        <v>3709.1790132543856</v>
      </c>
      <c r="G1810" s="18">
        <v>0.05622912076301051</v>
      </c>
      <c r="K1810" s="214"/>
    </row>
    <row r="1811" spans="2:11" ht="12.75">
      <c r="B1811" s="8">
        <f>MAX($B$2:B1810)+1</f>
        <v>1564</v>
      </c>
      <c r="C1811" s="1" t="s">
        <v>276</v>
      </c>
      <c r="E1811" s="23">
        <v>116044.04079379114</v>
      </c>
      <c r="F1811" s="23">
        <v>3359.462275739096</v>
      </c>
      <c r="G1811" s="18">
        <v>0.2188141624284674</v>
      </c>
      <c r="K1811" s="214"/>
    </row>
    <row r="1812" spans="2:11" ht="12.75">
      <c r="B1812" s="8">
        <f>MAX($B$2:B1811)+1</f>
        <v>1565</v>
      </c>
      <c r="C1812" s="1" t="s">
        <v>1911</v>
      </c>
      <c r="E1812" s="23">
        <v>198145.98000000007</v>
      </c>
      <c r="F1812" s="23">
        <v>4741.77579420699</v>
      </c>
      <c r="G1812" s="18">
        <v>0.15189992600717483</v>
      </c>
      <c r="K1812" s="214"/>
    </row>
    <row r="1813" spans="2:11" ht="11.25" customHeight="1">
      <c r="B1813" s="8">
        <f>MAX($B$2:B1812)+1</f>
        <v>1566</v>
      </c>
      <c r="C1813" s="1" t="s">
        <v>101</v>
      </c>
      <c r="E1813" s="23">
        <v>136876.00000000006</v>
      </c>
      <c r="F1813" s="23">
        <v>2356.1006778445444</v>
      </c>
      <c r="G1813" s="18">
        <v>0.09228340035649352</v>
      </c>
      <c r="K1813" s="214"/>
    </row>
    <row r="1814" spans="2:11" ht="12.75">
      <c r="B1814" s="8">
        <f>MAX($B$2:B1813)+1</f>
        <v>1567</v>
      </c>
      <c r="C1814" s="1" t="s">
        <v>277</v>
      </c>
      <c r="E1814" s="23">
        <v>332558.94000000006</v>
      </c>
      <c r="F1814" s="23">
        <v>5467.413993087889</v>
      </c>
      <c r="G1814" s="18">
        <v>0.5879560247235802</v>
      </c>
      <c r="K1814" s="214"/>
    </row>
    <row r="1815" spans="2:11" ht="12.75">
      <c r="B1815" s="8">
        <f>MAX($B$2:B1814)+1</f>
        <v>1568</v>
      </c>
      <c r="C1815" s="1" t="s">
        <v>278</v>
      </c>
      <c r="D1815" s="1" t="s">
        <v>2195</v>
      </c>
      <c r="E1815" s="23">
        <v>105755</v>
      </c>
      <c r="F1815" s="23">
        <v>15607.630476600389</v>
      </c>
      <c r="G1815" s="18">
        <v>0.7461880940117268</v>
      </c>
      <c r="K1815" s="214"/>
    </row>
    <row r="1816" spans="2:11" ht="12.75">
      <c r="B1816" s="8">
        <f>MAX($B$2:B1815)+1</f>
        <v>1569</v>
      </c>
      <c r="C1816" s="1" t="s">
        <v>279</v>
      </c>
      <c r="E1816" s="23">
        <v>346790</v>
      </c>
      <c r="F1816" s="23">
        <v>3791.4934555312475</v>
      </c>
      <c r="G1816" s="18">
        <v>0.3149501349992581</v>
      </c>
      <c r="K1816" s="214"/>
    </row>
    <row r="1817" spans="2:11" ht="11.25" customHeight="1">
      <c r="B1817" s="8">
        <f>MAX($B$2:B1816)+1</f>
        <v>1570</v>
      </c>
      <c r="C1817" s="1" t="s">
        <v>280</v>
      </c>
      <c r="E1817" s="23">
        <v>155330</v>
      </c>
      <c r="F1817" s="23">
        <v>3604.7955622286227</v>
      </c>
      <c r="G1817" s="18">
        <v>0.2043608712753988</v>
      </c>
      <c r="K1817" s="214"/>
    </row>
    <row r="1818" spans="2:11" ht="11.25" customHeight="1">
      <c r="B1818" s="8">
        <f>MAX($B$2:B1817)+1</f>
        <v>1571</v>
      </c>
      <c r="C1818" s="1" t="s">
        <v>142</v>
      </c>
      <c r="E1818" s="23">
        <v>165344.06418500794</v>
      </c>
      <c r="F1818" s="23">
        <v>1521.285589246048</v>
      </c>
      <c r="G1818" s="18">
        <v>0.023389176836472972</v>
      </c>
      <c r="K1818" s="214"/>
    </row>
    <row r="1819" spans="2:11" ht="11.25" customHeight="1">
      <c r="B1819" s="8">
        <f>MAX($B$2:B1818)+1</f>
        <v>1572</v>
      </c>
      <c r="C1819" s="1" t="s">
        <v>168</v>
      </c>
      <c r="E1819" s="23">
        <v>400981.81999999995</v>
      </c>
      <c r="F1819" s="23">
        <v>12346.438980510704</v>
      </c>
      <c r="G1819" s="18">
        <v>0.3693020454191562</v>
      </c>
      <c r="K1819" s="214"/>
    </row>
    <row r="1820" spans="2:11" ht="12.75">
      <c r="B1820" s="8">
        <f>MAX($B$2:B1819)+1</f>
        <v>1573</v>
      </c>
      <c r="C1820" s="1" t="s">
        <v>281</v>
      </c>
      <c r="E1820" s="23">
        <v>170214.18999999997</v>
      </c>
      <c r="F1820" s="23">
        <v>2114.9976968472697</v>
      </c>
      <c r="G1820" s="18">
        <v>0.17381590941429184</v>
      </c>
      <c r="K1820" s="214"/>
    </row>
    <row r="1821" spans="2:11" ht="12.75">
      <c r="B1821" s="8">
        <f>MAX($B$2:B1820)+1</f>
        <v>1574</v>
      </c>
      <c r="C1821" s="1" t="s">
        <v>282</v>
      </c>
      <c r="D1821" s="1" t="s">
        <v>2196</v>
      </c>
      <c r="E1821" s="23">
        <v>443047.00000000006</v>
      </c>
      <c r="F1821" s="23">
        <v>5535.240362566011</v>
      </c>
      <c r="G1821" s="18">
        <v>0.29192427294056034</v>
      </c>
      <c r="K1821" s="214"/>
    </row>
    <row r="1822" spans="2:11" ht="12.75">
      <c r="B1822" s="8">
        <f>MAX($B$2:B1821)+1</f>
        <v>1575</v>
      </c>
      <c r="C1822" s="1" t="s">
        <v>190</v>
      </c>
      <c r="E1822" s="23">
        <v>141844.40999999997</v>
      </c>
      <c r="F1822" s="23">
        <v>6856.204183841785</v>
      </c>
      <c r="G1822" s="18">
        <v>0.3991780238955102</v>
      </c>
      <c r="K1822" s="214"/>
    </row>
    <row r="1823" spans="2:11" ht="12.75">
      <c r="B1823" s="8">
        <f>MAX($B$2:B1822)+1</f>
        <v>1576</v>
      </c>
      <c r="C1823" s="1" t="s">
        <v>214</v>
      </c>
      <c r="E1823" s="23">
        <v>180015.31000000003</v>
      </c>
      <c r="F1823" s="23">
        <v>2091.5140904592795</v>
      </c>
      <c r="G1823" s="18">
        <v>0.11773098117856884</v>
      </c>
      <c r="K1823" s="214"/>
    </row>
    <row r="1824" spans="2:11" ht="12.75">
      <c r="B1824" s="8">
        <f>MAX($B$2:B1823)+1</f>
        <v>1577</v>
      </c>
      <c r="C1824" s="1" t="s">
        <v>283</v>
      </c>
      <c r="E1824" s="23">
        <v>1623660.5399999998</v>
      </c>
      <c r="F1824" s="23">
        <v>9604.85426940091</v>
      </c>
      <c r="G1824" s="18">
        <v>0.805423364733438</v>
      </c>
      <c r="K1824" s="214"/>
    </row>
    <row r="1825" spans="2:11" ht="11.25" customHeight="1" thickBot="1">
      <c r="B1825" s="8">
        <f>MAX($B$2:B1824)+1</f>
        <v>1578</v>
      </c>
      <c r="C1825" s="16" t="s">
        <v>1652</v>
      </c>
      <c r="D1825" s="16"/>
      <c r="E1825" s="24">
        <f>SUBTOTAL(9,E1781:E1824)</f>
        <v>12863041.268678326</v>
      </c>
      <c r="F1825" s="24">
        <f>SUBTOTAL(9,F1781:F1824)</f>
        <v>269878.59163946187</v>
      </c>
      <c r="K1825" s="214"/>
    </row>
    <row r="1826" spans="2:11" ht="11.25" customHeight="1" thickBot="1" thickTop="1">
      <c r="B1826" s="8">
        <f>MAX($B$2:B1825)+1</f>
        <v>1579</v>
      </c>
      <c r="C1826" s="16" t="s">
        <v>284</v>
      </c>
      <c r="D1826" s="16"/>
      <c r="E1826" s="30">
        <f>SUM(E1778,E1825)</f>
        <v>13168843.316374792</v>
      </c>
      <c r="F1826" s="30">
        <f>SUM(F1778,F1825)</f>
        <v>271255.00163946184</v>
      </c>
      <c r="K1826" s="214"/>
    </row>
    <row r="1827" spans="2:11" ht="11.25" customHeight="1">
      <c r="B1827" s="8">
        <f>MAX($B$2:B1826)+1</f>
        <v>1580</v>
      </c>
      <c r="K1827" s="214"/>
    </row>
    <row r="1828" spans="2:11" ht="11.25" customHeight="1">
      <c r="B1828" s="8">
        <f>MAX($B$2:B1827)+1</f>
        <v>1581</v>
      </c>
      <c r="C1828" s="243" t="s">
        <v>285</v>
      </c>
      <c r="D1828" s="31"/>
      <c r="E1828" s="31"/>
      <c r="F1828" s="31"/>
      <c r="G1828" s="31"/>
      <c r="K1828" s="214"/>
    </row>
    <row r="1829" spans="2:11" ht="11.25" customHeight="1">
      <c r="B1829" s="8">
        <f>MAX($B$2:B1828)+1</f>
        <v>1582</v>
      </c>
      <c r="C1829" s="19" t="s">
        <v>573</v>
      </c>
      <c r="D1829" s="19" t="s">
        <v>2058</v>
      </c>
      <c r="E1829" s="20" t="s">
        <v>1528</v>
      </c>
      <c r="F1829" s="20" t="s">
        <v>1529</v>
      </c>
      <c r="G1829" s="21" t="s">
        <v>574</v>
      </c>
      <c r="K1829" s="214"/>
    </row>
    <row r="1830" spans="2:11" ht="11.25" customHeight="1">
      <c r="B1830" s="8">
        <f>MAX($B$2:B1829)+1</f>
        <v>1583</v>
      </c>
      <c r="C1830" s="1" t="s">
        <v>286</v>
      </c>
      <c r="K1830" s="214"/>
    </row>
    <row r="1831" spans="2:11" ht="11.25" customHeight="1" thickBot="1">
      <c r="B1831" s="8">
        <f>MAX($B$2:B1830)+1</f>
        <v>1584</v>
      </c>
      <c r="C1831" s="16" t="s">
        <v>620</v>
      </c>
      <c r="D1831" s="16"/>
      <c r="E1831" s="24">
        <f>SUBTOTAL(9,E1830:E1830)</f>
        <v>0</v>
      </c>
      <c r="F1831" s="24">
        <f>SUBTOTAL(9,F1830:F1830)</f>
        <v>0</v>
      </c>
      <c r="K1831" s="214"/>
    </row>
    <row r="1832" spans="2:11" ht="11.25" customHeight="1" thickTop="1">
      <c r="B1832" s="8">
        <f>MAX($B$2:B1831)+1</f>
        <v>1585</v>
      </c>
      <c r="K1832" s="214"/>
    </row>
    <row r="1833" spans="2:11" ht="11.25" customHeight="1">
      <c r="B1833" s="8">
        <f>MAX($B$2:B1832)+1</f>
        <v>1586</v>
      </c>
      <c r="C1833" s="19" t="s">
        <v>569</v>
      </c>
      <c r="D1833" s="19" t="s">
        <v>2058</v>
      </c>
      <c r="E1833" s="20" t="s">
        <v>1528</v>
      </c>
      <c r="F1833" s="20" t="s">
        <v>1529</v>
      </c>
      <c r="G1833" s="21" t="s">
        <v>574</v>
      </c>
      <c r="K1833" s="214"/>
    </row>
    <row r="1834" spans="2:11" ht="11.25" customHeight="1">
      <c r="B1834" s="8">
        <f>MAX($B$2:B1833)+1</f>
        <v>1587</v>
      </c>
      <c r="C1834" s="1" t="s">
        <v>1400</v>
      </c>
      <c r="E1834" s="23">
        <v>6678745.981908752</v>
      </c>
      <c r="F1834" s="23">
        <v>145361.09044959812</v>
      </c>
      <c r="G1834" s="18">
        <v>0.3571955866073943</v>
      </c>
      <c r="K1834" s="214"/>
    </row>
    <row r="1835" spans="2:11" ht="11.25" customHeight="1">
      <c r="B1835" s="8">
        <f>MAX($B$2:B1834)+1</f>
        <v>1588</v>
      </c>
      <c r="C1835" s="1" t="s">
        <v>166</v>
      </c>
      <c r="E1835" s="23">
        <v>1295709.28693329</v>
      </c>
      <c r="F1835" s="23">
        <v>18874.404971122298</v>
      </c>
      <c r="G1835" s="18">
        <v>0.18497863777346613</v>
      </c>
      <c r="K1835" s="214"/>
    </row>
    <row r="1836" spans="2:11" ht="11.25" customHeight="1" thickBot="1">
      <c r="B1836" s="8">
        <f>MAX($B$2:B1835)+1</f>
        <v>1589</v>
      </c>
      <c r="C1836" s="16" t="s">
        <v>1652</v>
      </c>
      <c r="D1836" s="16"/>
      <c r="E1836" s="24">
        <f>SUBTOTAL(9,E1834:E1835)</f>
        <v>7974455.2688420415</v>
      </c>
      <c r="F1836" s="24">
        <f>SUBTOTAL(9,F1834:F1835)</f>
        <v>164235.49542072043</v>
      </c>
      <c r="K1836" s="214"/>
    </row>
    <row r="1837" spans="2:11" ht="11.25" customHeight="1" thickBot="1" thickTop="1">
      <c r="B1837" s="8">
        <f>MAX($B$2:B1836)+1</f>
        <v>1590</v>
      </c>
      <c r="C1837" s="16" t="s">
        <v>287</v>
      </c>
      <c r="D1837" s="16"/>
      <c r="E1837" s="30">
        <f>SUM(E1831,E1836)</f>
        <v>7974455.2688420415</v>
      </c>
      <c r="F1837" s="30">
        <f>SUM(F1831,F1836)</f>
        <v>164235.49542072043</v>
      </c>
      <c r="K1837" s="214"/>
    </row>
    <row r="1838" spans="2:11" ht="11.25" customHeight="1">
      <c r="B1838" s="8">
        <f>MAX($B$2:B1837)+1</f>
        <v>1591</v>
      </c>
      <c r="K1838" s="214"/>
    </row>
    <row r="1839" spans="2:11" ht="11.25" customHeight="1">
      <c r="B1839" s="8">
        <f>MAX($B$2:B1838)+1</f>
        <v>1592</v>
      </c>
      <c r="C1839" s="243" t="s">
        <v>288</v>
      </c>
      <c r="D1839" s="31"/>
      <c r="E1839" s="31"/>
      <c r="F1839" s="31"/>
      <c r="G1839" s="31"/>
      <c r="K1839" s="214"/>
    </row>
    <row r="1840" spans="2:11" ht="11.25" customHeight="1">
      <c r="B1840" s="8">
        <f>MAX($B$2:B1839)+1</f>
        <v>1593</v>
      </c>
      <c r="C1840" s="19" t="s">
        <v>2239</v>
      </c>
      <c r="D1840" s="19" t="s">
        <v>2058</v>
      </c>
      <c r="E1840" s="20" t="s">
        <v>1528</v>
      </c>
      <c r="F1840" s="20" t="s">
        <v>1529</v>
      </c>
      <c r="G1840" s="21" t="s">
        <v>574</v>
      </c>
      <c r="K1840" s="214"/>
    </row>
    <row r="1841" spans="2:11" ht="11.25" customHeight="1">
      <c r="B1841" s="8">
        <f>MAX($B$2:B1840)+1</f>
        <v>1594</v>
      </c>
      <c r="C1841" s="1" t="s">
        <v>289</v>
      </c>
      <c r="E1841" s="23">
        <v>6914</v>
      </c>
      <c r="F1841" s="23">
        <v>0</v>
      </c>
      <c r="K1841" s="214"/>
    </row>
    <row r="1842" spans="2:11" ht="11.25" customHeight="1">
      <c r="B1842" s="8">
        <f>MAX($B$2:B1841)+1</f>
        <v>1595</v>
      </c>
      <c r="C1842" s="1" t="s">
        <v>290</v>
      </c>
      <c r="E1842" s="23">
        <v>128523.52</v>
      </c>
      <c r="F1842" s="23">
        <v>0</v>
      </c>
      <c r="K1842" s="214"/>
    </row>
    <row r="1843" spans="2:11" ht="11.25" customHeight="1">
      <c r="B1843" s="8">
        <f>MAX($B$2:B1842)+1</f>
        <v>1596</v>
      </c>
      <c r="C1843" s="1" t="s">
        <v>2287</v>
      </c>
      <c r="E1843" s="23">
        <v>1196247.23</v>
      </c>
      <c r="F1843" s="23">
        <v>0</v>
      </c>
      <c r="K1843" s="214"/>
    </row>
    <row r="1844" spans="2:11" ht="11.25" customHeight="1">
      <c r="B1844" s="8">
        <f>MAX($B$2:B1843)+1</f>
        <v>1597</v>
      </c>
      <c r="C1844" s="1" t="s">
        <v>291</v>
      </c>
      <c r="E1844" s="23">
        <v>44710.62</v>
      </c>
      <c r="F1844" s="23">
        <v>0</v>
      </c>
      <c r="K1844" s="214"/>
    </row>
    <row r="1845" spans="2:11" ht="11.25" customHeight="1">
      <c r="B1845" s="8">
        <f>MAX($B$2:B1844)+1</f>
        <v>1598</v>
      </c>
      <c r="C1845" s="1" t="s">
        <v>292</v>
      </c>
      <c r="E1845" s="23">
        <v>6044940.470000001</v>
      </c>
      <c r="F1845" s="23">
        <v>143906.9085714286</v>
      </c>
      <c r="K1845" s="214"/>
    </row>
    <row r="1846" spans="2:11" ht="11.25" customHeight="1">
      <c r="B1846" s="8">
        <f>MAX($B$2:B1845)+1</f>
        <v>1599</v>
      </c>
      <c r="C1846" s="1" t="s">
        <v>776</v>
      </c>
      <c r="E1846" s="23">
        <v>81982</v>
      </c>
      <c r="F1846" s="23">
        <v>307.3714285714286</v>
      </c>
      <c r="K1846" s="214"/>
    </row>
    <row r="1847" spans="2:11" ht="11.25" customHeight="1">
      <c r="B1847" s="8">
        <f>MAX($B$2:B1846)+1</f>
        <v>1600</v>
      </c>
      <c r="C1847" s="1" t="s">
        <v>777</v>
      </c>
      <c r="E1847" s="23">
        <v>81980</v>
      </c>
      <c r="F1847" s="23">
        <v>178.60285714285715</v>
      </c>
      <c r="K1847" s="214"/>
    </row>
    <row r="1848" spans="2:11" ht="11.25" customHeight="1">
      <c r="B1848" s="8">
        <f>MAX($B$2:B1847)+1</f>
        <v>1601</v>
      </c>
      <c r="C1848" s="1" t="s">
        <v>1966</v>
      </c>
      <c r="E1848" s="23">
        <v>61062.72</v>
      </c>
      <c r="F1848" s="23">
        <v>0</v>
      </c>
      <c r="K1848" s="214"/>
    </row>
    <row r="1849" spans="2:11" ht="11.25" customHeight="1">
      <c r="B1849" s="8">
        <f>MAX($B$2:B1848)+1</f>
        <v>1602</v>
      </c>
      <c r="C1849" s="1" t="s">
        <v>1967</v>
      </c>
      <c r="E1849" s="23">
        <v>2743</v>
      </c>
      <c r="F1849" s="23">
        <v>0</v>
      </c>
      <c r="K1849" s="214"/>
    </row>
    <row r="1850" spans="2:11" ht="11.25" customHeight="1">
      <c r="B1850" s="8">
        <f>MAX($B$2:B1849)+1</f>
        <v>1603</v>
      </c>
      <c r="C1850" s="1" t="s">
        <v>1968</v>
      </c>
      <c r="E1850" s="23">
        <v>312761</v>
      </c>
      <c r="F1850" s="23">
        <v>0</v>
      </c>
      <c r="K1850" s="214"/>
    </row>
    <row r="1851" spans="2:11" ht="11.25" customHeight="1">
      <c r="B1851" s="8">
        <f>MAX($B$2:B1850)+1</f>
        <v>1604</v>
      </c>
      <c r="C1851" s="1" t="s">
        <v>293</v>
      </c>
      <c r="E1851" s="23">
        <v>80125.77</v>
      </c>
      <c r="F1851" s="23">
        <v>0</v>
      </c>
      <c r="K1851" s="214"/>
    </row>
    <row r="1852" spans="2:11" ht="12.75">
      <c r="B1852" s="8">
        <f>MAX($B$2:B1851)+1</f>
        <v>1605</v>
      </c>
      <c r="C1852" s="1" t="s">
        <v>294</v>
      </c>
      <c r="E1852" s="23">
        <v>17341.829999999998</v>
      </c>
      <c r="F1852" s="23">
        <v>0</v>
      </c>
      <c r="K1852" s="214"/>
    </row>
    <row r="1853" spans="2:11" ht="12.75">
      <c r="B1853" s="8">
        <f>MAX($B$2:B1852)+1</f>
        <v>1606</v>
      </c>
      <c r="C1853" s="1" t="s">
        <v>1969</v>
      </c>
      <c r="E1853" s="23">
        <v>360929.65</v>
      </c>
      <c r="F1853" s="23">
        <v>0</v>
      </c>
      <c r="K1853" s="214"/>
    </row>
    <row r="1854" spans="2:11" ht="12.75" hidden="1" outlineLevel="1">
      <c r="B1854" s="8"/>
      <c r="C1854" s="1" t="s">
        <v>2350</v>
      </c>
      <c r="E1854" s="23">
        <v>28839.82</v>
      </c>
      <c r="F1854" s="23">
        <v>0</v>
      </c>
      <c r="K1854" s="214"/>
    </row>
    <row r="1855" spans="2:11" ht="12.75" hidden="1" outlineLevel="1">
      <c r="B1855" s="8"/>
      <c r="C1855" s="1" t="s">
        <v>2352</v>
      </c>
      <c r="E1855" s="23">
        <v>108861.45</v>
      </c>
      <c r="F1855" s="23">
        <v>0</v>
      </c>
      <c r="K1855" s="214"/>
    </row>
    <row r="1856" spans="2:11" ht="12.75" hidden="1" outlineLevel="1">
      <c r="B1856" s="8"/>
      <c r="C1856" s="1" t="s">
        <v>2353</v>
      </c>
      <c r="E1856" s="23">
        <v>7565.05</v>
      </c>
      <c r="F1856" s="23">
        <v>0</v>
      </c>
      <c r="K1856" s="214"/>
    </row>
    <row r="1857" spans="2:11" ht="12.75" collapsed="1">
      <c r="B1857" s="8">
        <f>MAX($B$2:B1856)+1</f>
        <v>1607</v>
      </c>
      <c r="C1857" s="1" t="s">
        <v>2351</v>
      </c>
      <c r="E1857" s="23">
        <f>SUBTOTAL(9,E1854:E1856)</f>
        <v>145266.31999999998</v>
      </c>
      <c r="F1857" s="23">
        <f>SUBTOTAL(9,F1854:F1856)</f>
        <v>0</v>
      </c>
      <c r="K1857" s="214"/>
    </row>
    <row r="1858" spans="2:11" ht="12.75">
      <c r="B1858" s="8">
        <f>MAX($B$2:B1857)+1</f>
        <v>1608</v>
      </c>
      <c r="C1858" s="1" t="s">
        <v>295</v>
      </c>
      <c r="E1858" s="23">
        <v>185537.62</v>
      </c>
      <c r="F1858" s="23">
        <v>0</v>
      </c>
      <c r="K1858" s="214"/>
    </row>
    <row r="1859" spans="2:11" ht="11.25" customHeight="1">
      <c r="B1859" s="8">
        <f>MAX($B$2:B1858)+1</f>
        <v>1609</v>
      </c>
      <c r="C1859" s="1" t="s">
        <v>1970</v>
      </c>
      <c r="E1859" s="23">
        <v>276241.10000000003</v>
      </c>
      <c r="F1859" s="23">
        <v>0</v>
      </c>
      <c r="K1859" s="214"/>
    </row>
    <row r="1860" spans="2:11" ht="11.25" customHeight="1">
      <c r="B1860" s="8">
        <f>MAX($B$2:B1859)+1</f>
        <v>1610</v>
      </c>
      <c r="C1860" s="1" t="s">
        <v>296</v>
      </c>
      <c r="E1860" s="23">
        <v>18644.43</v>
      </c>
      <c r="F1860" s="23">
        <v>0</v>
      </c>
      <c r="K1860" s="214"/>
    </row>
    <row r="1861" spans="2:11" ht="11.25" customHeight="1">
      <c r="B1861" s="8">
        <f>MAX($B$2:B1860)+1</f>
        <v>1611</v>
      </c>
      <c r="C1861" s="1" t="s">
        <v>1971</v>
      </c>
      <c r="E1861" s="23">
        <v>47233.53</v>
      </c>
      <c r="F1861" s="23">
        <v>689.6671428571428</v>
      </c>
      <c r="K1861" s="214"/>
    </row>
    <row r="1862" spans="2:11" ht="11.25" customHeight="1">
      <c r="B1862" s="8">
        <f>MAX($B$2:B1861)+1</f>
        <v>1612</v>
      </c>
      <c r="C1862" s="1" t="s">
        <v>297</v>
      </c>
      <c r="E1862" s="23">
        <v>1018867.092</v>
      </c>
      <c r="F1862" s="23">
        <v>0</v>
      </c>
      <c r="K1862" s="214"/>
    </row>
    <row r="1863" spans="2:11" ht="11.25" customHeight="1">
      <c r="B1863" s="8">
        <f>MAX($B$2:B1862)+1</f>
        <v>1613</v>
      </c>
      <c r="C1863" s="1" t="s">
        <v>298</v>
      </c>
      <c r="E1863" s="23">
        <v>840442.7899999999</v>
      </c>
      <c r="F1863" s="23">
        <v>0</v>
      </c>
      <c r="K1863" s="214"/>
    </row>
    <row r="1864" spans="2:11" ht="11.25" customHeight="1">
      <c r="B1864" s="8">
        <f>MAX($B$2:B1863)+1</f>
        <v>1614</v>
      </c>
      <c r="C1864" s="1" t="s">
        <v>1542</v>
      </c>
      <c r="E1864" s="23">
        <v>1889.36</v>
      </c>
      <c r="F1864" s="23">
        <v>269.66285714285715</v>
      </c>
      <c r="K1864" s="214"/>
    </row>
    <row r="1865" spans="2:11" ht="11.25" customHeight="1">
      <c r="B1865" s="8">
        <f>MAX($B$2:B1864)+1</f>
        <v>1615</v>
      </c>
      <c r="C1865" s="1" t="s">
        <v>1972</v>
      </c>
      <c r="E1865" s="23">
        <v>615992</v>
      </c>
      <c r="F1865" s="23">
        <v>103.05428571428571</v>
      </c>
      <c r="K1865" s="214"/>
    </row>
    <row r="1866" spans="2:11" ht="11.25" customHeight="1">
      <c r="B1866" s="8">
        <f>MAX($B$2:B1865)+1</f>
        <v>1616</v>
      </c>
      <c r="C1866" s="1" t="s">
        <v>299</v>
      </c>
      <c r="E1866" s="23">
        <v>357479.473</v>
      </c>
      <c r="F1866" s="23">
        <v>0</v>
      </c>
      <c r="K1866" s="214"/>
    </row>
    <row r="1867" spans="2:11" ht="11.25" customHeight="1">
      <c r="B1867" s="8">
        <f>MAX($B$2:B1866)+1</f>
        <v>1617</v>
      </c>
      <c r="C1867" s="1" t="s">
        <v>1974</v>
      </c>
      <c r="E1867" s="23">
        <v>155.42</v>
      </c>
      <c r="F1867" s="23">
        <v>0</v>
      </c>
      <c r="K1867" s="214"/>
    </row>
    <row r="1868" spans="2:11" ht="11.25" customHeight="1">
      <c r="B1868" s="8">
        <f>MAX($B$2:B1867)+1</f>
        <v>1618</v>
      </c>
      <c r="C1868" s="1" t="s">
        <v>300</v>
      </c>
      <c r="E1868" s="23">
        <v>113713.87000000001</v>
      </c>
      <c r="F1868" s="23">
        <v>0</v>
      </c>
      <c r="K1868" s="214"/>
    </row>
    <row r="1869" spans="2:11" ht="11.25" customHeight="1">
      <c r="B1869" s="8">
        <f>MAX($B$2:B1868)+1</f>
        <v>1619</v>
      </c>
      <c r="C1869" s="1" t="s">
        <v>301</v>
      </c>
      <c r="E1869" s="23">
        <v>24935.95</v>
      </c>
      <c r="F1869" s="23">
        <v>11910.064285714287</v>
      </c>
      <c r="K1869" s="214"/>
    </row>
    <row r="1870" spans="2:11" ht="11.25" customHeight="1">
      <c r="B1870" s="8">
        <f>MAX($B$2:B1869)+1</f>
        <v>1620</v>
      </c>
      <c r="C1870" s="1" t="s">
        <v>302</v>
      </c>
      <c r="E1870" s="23">
        <v>3312225.74</v>
      </c>
      <c r="F1870" s="23">
        <v>0</v>
      </c>
      <c r="K1870" s="214"/>
    </row>
    <row r="1871" spans="2:11" ht="11.25" customHeight="1">
      <c r="B1871" s="8">
        <f>MAX($B$2:B1870)+1</f>
        <v>1621</v>
      </c>
      <c r="C1871" s="1" t="s">
        <v>303</v>
      </c>
      <c r="E1871" s="23">
        <v>4670521.2299999995</v>
      </c>
      <c r="F1871" s="23">
        <v>0</v>
      </c>
      <c r="K1871" s="214"/>
    </row>
    <row r="1872" spans="2:11" ht="11.25" customHeight="1">
      <c r="B1872" s="8">
        <f>MAX($B$2:B1871)+1</f>
        <v>1622</v>
      </c>
      <c r="C1872" s="1" t="s">
        <v>1072</v>
      </c>
      <c r="E1872" s="23">
        <v>126000.353</v>
      </c>
      <c r="F1872" s="23">
        <v>0</v>
      </c>
      <c r="K1872" s="214"/>
    </row>
    <row r="1873" spans="2:11" ht="11.25" customHeight="1">
      <c r="B1873" s="8">
        <f>MAX($B$2:B1872)+1</f>
        <v>1623</v>
      </c>
      <c r="C1873" s="1" t="s">
        <v>2288</v>
      </c>
      <c r="E1873" s="23">
        <v>6689.95</v>
      </c>
      <c r="F1873" s="23">
        <v>0</v>
      </c>
      <c r="K1873" s="214"/>
    </row>
    <row r="1874" spans="2:11" ht="11.25" customHeight="1">
      <c r="B1874" s="8">
        <f>MAX($B$2:B1873)+1</f>
        <v>1624</v>
      </c>
      <c r="C1874" s="1" t="s">
        <v>304</v>
      </c>
      <c r="E1874" s="23">
        <v>610574.11</v>
      </c>
      <c r="F1874" s="23">
        <v>6275.06</v>
      </c>
      <c r="K1874" s="214"/>
    </row>
    <row r="1875" spans="2:11" ht="11.25" customHeight="1" thickBot="1">
      <c r="B1875" s="8">
        <f>MAX($B$2:B1874)+1</f>
        <v>1625</v>
      </c>
      <c r="C1875" s="16" t="s">
        <v>620</v>
      </c>
      <c r="D1875" s="16"/>
      <c r="E1875" s="24">
        <f>SUBTOTAL(9,E1841:E1874)</f>
        <v>20792672.147999994</v>
      </c>
      <c r="F1875" s="24">
        <f>SUBTOTAL(9,F1841:F1874)</f>
        <v>163640.3914285715</v>
      </c>
      <c r="K1875" s="214"/>
    </row>
    <row r="1876" spans="2:11" ht="11.25" customHeight="1" thickTop="1">
      <c r="B1876" s="8">
        <f>MAX($B$2:B1875)+1</f>
        <v>1626</v>
      </c>
      <c r="K1876" s="214"/>
    </row>
    <row r="1877" spans="2:11" ht="11.25" customHeight="1">
      <c r="B1877" s="8">
        <f>MAX($B$2:B1876)+1</f>
        <v>1627</v>
      </c>
      <c r="C1877" s="19" t="s">
        <v>1653</v>
      </c>
      <c r="D1877" s="19" t="s">
        <v>2058</v>
      </c>
      <c r="E1877" s="20" t="s">
        <v>1528</v>
      </c>
      <c r="F1877" s="20" t="s">
        <v>1529</v>
      </c>
      <c r="G1877" s="21" t="s">
        <v>574</v>
      </c>
      <c r="K1877" s="214"/>
    </row>
    <row r="1878" spans="2:11" ht="11.25" customHeight="1">
      <c r="B1878" s="8">
        <f>MAX($B$2:B1877)+1</f>
        <v>1628</v>
      </c>
      <c r="C1878" s="1" t="s">
        <v>1167</v>
      </c>
      <c r="E1878" s="23">
        <v>1220189.6754485262</v>
      </c>
      <c r="F1878" s="23">
        <v>10434.96195384108</v>
      </c>
      <c r="G1878" s="18">
        <v>0.10438221810512503</v>
      </c>
      <c r="K1878" s="214"/>
    </row>
    <row r="1879" spans="2:11" ht="11.25" customHeight="1">
      <c r="B1879" s="8">
        <f>MAX($B$2:B1878)+1</f>
        <v>1629</v>
      </c>
      <c r="C1879" s="1" t="s">
        <v>1172</v>
      </c>
      <c r="E1879" s="23">
        <v>479179.30487084534</v>
      </c>
      <c r="F1879" s="23">
        <v>13569.961526858473</v>
      </c>
      <c r="G1879" s="18">
        <v>0.048697770397615116</v>
      </c>
      <c r="K1879" s="214"/>
    </row>
    <row r="1880" spans="2:11" ht="11.25" customHeight="1">
      <c r="B1880" s="8">
        <f>MAX($B$2:B1879)+1</f>
        <v>1630</v>
      </c>
      <c r="C1880" s="1" t="s">
        <v>2357</v>
      </c>
      <c r="D1880" s="1" t="s">
        <v>2089</v>
      </c>
      <c r="E1880" s="23">
        <v>24252</v>
      </c>
      <c r="F1880" s="23">
        <v>0</v>
      </c>
      <c r="K1880" s="214"/>
    </row>
    <row r="1881" spans="2:11" ht="11.25" customHeight="1">
      <c r="B1881" s="8">
        <f>MAX($B$2:B1880)+1</f>
        <v>1631</v>
      </c>
      <c r="C1881" s="1" t="s">
        <v>2358</v>
      </c>
      <c r="D1881" s="1" t="s">
        <v>2041</v>
      </c>
      <c r="E1881" s="23">
        <v>55722</v>
      </c>
      <c r="F1881" s="23">
        <v>0</v>
      </c>
      <c r="K1881" s="214"/>
    </row>
    <row r="1882" spans="2:11" ht="11.25" customHeight="1">
      <c r="B1882" s="8">
        <f>MAX($B$2:B1881)+1</f>
        <v>1632</v>
      </c>
      <c r="C1882" s="1" t="s">
        <v>1975</v>
      </c>
      <c r="D1882" s="1" t="s">
        <v>2069</v>
      </c>
      <c r="E1882" s="23">
        <v>19501</v>
      </c>
      <c r="F1882" s="23">
        <v>0</v>
      </c>
      <c r="K1882" s="214"/>
    </row>
    <row r="1883" spans="2:11" ht="12.75">
      <c r="B1883" s="8">
        <f>MAX($B$2:B1882)+1</f>
        <v>1633</v>
      </c>
      <c r="C1883" s="1" t="s">
        <v>256</v>
      </c>
      <c r="E1883" s="23">
        <v>78479.5680763947</v>
      </c>
      <c r="F1883" s="23">
        <v>1833.8793678838322</v>
      </c>
      <c r="G1883" s="18">
        <v>0.12668128536562037</v>
      </c>
      <c r="K1883" s="214"/>
    </row>
    <row r="1884" spans="2:11" ht="12.75">
      <c r="B1884" s="8">
        <f>MAX($B$2:B1883)+1</f>
        <v>1634</v>
      </c>
      <c r="C1884" s="1" t="s">
        <v>2355</v>
      </c>
      <c r="D1884" s="1" t="s">
        <v>2053</v>
      </c>
      <c r="E1884" s="23">
        <v>14135</v>
      </c>
      <c r="F1884" s="23">
        <v>0</v>
      </c>
      <c r="K1884" s="214"/>
    </row>
    <row r="1885" spans="2:11" ht="12.75">
      <c r="B1885" s="8">
        <f>MAX($B$2:B1884)+1</f>
        <v>1635</v>
      </c>
      <c r="C1885" s="1" t="s">
        <v>2356</v>
      </c>
      <c r="E1885" s="23">
        <v>13477</v>
      </c>
      <c r="F1885" s="23">
        <v>0</v>
      </c>
      <c r="K1885" s="214"/>
    </row>
    <row r="1886" spans="2:11" ht="11.25" customHeight="1">
      <c r="B1886" s="8">
        <f>MAX($B$2:B1885)+1</f>
        <v>1636</v>
      </c>
      <c r="C1886" s="1" t="s">
        <v>2359</v>
      </c>
      <c r="E1886" s="23">
        <v>22761</v>
      </c>
      <c r="F1886" s="23">
        <v>0</v>
      </c>
      <c r="K1886" s="214"/>
    </row>
    <row r="1887" spans="2:11" ht="11.25" customHeight="1">
      <c r="B1887" s="8">
        <f>MAX($B$2:B1886)+1</f>
        <v>1637</v>
      </c>
      <c r="C1887" s="1" t="s">
        <v>1264</v>
      </c>
      <c r="E1887" s="23">
        <v>11421904.219999997</v>
      </c>
      <c r="F1887" s="23">
        <v>155164.6385714286</v>
      </c>
      <c r="H1887" s="212"/>
      <c r="I1887" s="212"/>
      <c r="K1887" s="213"/>
    </row>
    <row r="1888" spans="2:11" ht="11.25" customHeight="1">
      <c r="B1888" s="8">
        <f>MAX($B$2:B1887)+1</f>
        <v>1638</v>
      </c>
      <c r="C1888" s="1" t="s">
        <v>261</v>
      </c>
      <c r="E1888" s="23">
        <v>5206.277586421637</v>
      </c>
      <c r="F1888" s="23">
        <v>202.94554716620667</v>
      </c>
      <c r="G1888" s="18">
        <v>0.011561250500912631</v>
      </c>
      <c r="K1888" s="214"/>
    </row>
    <row r="1889" spans="2:11" ht="11.25" customHeight="1">
      <c r="B1889" s="8">
        <f>MAX($B$2:B1888)+1</f>
        <v>1639</v>
      </c>
      <c r="C1889" s="1" t="s">
        <v>2354</v>
      </c>
      <c r="D1889" s="1" t="s">
        <v>2028</v>
      </c>
      <c r="E1889" s="23">
        <v>4456</v>
      </c>
      <c r="F1889" s="23">
        <v>0</v>
      </c>
      <c r="K1889" s="214"/>
    </row>
    <row r="1890" spans="2:11" ht="11.25" customHeight="1">
      <c r="B1890" s="8">
        <f>MAX($B$2:B1889)+1</f>
        <v>1640</v>
      </c>
      <c r="C1890" s="1" t="s">
        <v>263</v>
      </c>
      <c r="E1890" s="23">
        <v>38332.49481113203</v>
      </c>
      <c r="F1890" s="23">
        <v>821.9510061726834</v>
      </c>
      <c r="G1890" s="18">
        <v>0.06962867627450561</v>
      </c>
      <c r="K1890" s="214"/>
    </row>
    <row r="1891" spans="2:11" ht="11.25" customHeight="1">
      <c r="B1891" s="8">
        <f>MAX($B$2:B1890)+1</f>
        <v>1641</v>
      </c>
      <c r="C1891" s="1" t="s">
        <v>1976</v>
      </c>
      <c r="D1891" s="1" t="s">
        <v>2060</v>
      </c>
      <c r="E1891" s="23">
        <v>9499</v>
      </c>
      <c r="F1891" s="23">
        <v>0</v>
      </c>
      <c r="K1891" s="214"/>
    </row>
    <row r="1892" spans="2:11" ht="11.25" customHeight="1">
      <c r="B1892" s="8">
        <f>MAX($B$2:B1891)+1</f>
        <v>1642</v>
      </c>
      <c r="C1892" s="1" t="s">
        <v>1977</v>
      </c>
      <c r="D1892" s="1" t="s">
        <v>2069</v>
      </c>
      <c r="E1892" s="23">
        <v>49049</v>
      </c>
      <c r="F1892" s="23">
        <v>0</v>
      </c>
      <c r="K1892" s="214"/>
    </row>
    <row r="1893" spans="2:11" ht="11.25" customHeight="1">
      <c r="B1893" s="8">
        <f>MAX($B$2:B1892)+1</f>
        <v>1643</v>
      </c>
      <c r="C1893" s="1" t="s">
        <v>1558</v>
      </c>
      <c r="E1893" s="23">
        <v>6709</v>
      </c>
      <c r="F1893" s="23">
        <v>0</v>
      </c>
      <c r="K1893" s="214"/>
    </row>
    <row r="1894" spans="2:11" ht="11.25" customHeight="1">
      <c r="B1894" s="8">
        <f>MAX($B$2:B1893)+1</f>
        <v>1644</v>
      </c>
      <c r="C1894" s="1" t="s">
        <v>271</v>
      </c>
      <c r="E1894" s="23">
        <v>206549.28</v>
      </c>
      <c r="F1894" s="23">
        <v>5489.864285714285</v>
      </c>
      <c r="K1894" s="214"/>
    </row>
    <row r="1895" spans="2:11" ht="11.25" customHeight="1">
      <c r="B1895" s="8">
        <f>MAX($B$2:B1894)+1</f>
        <v>1645</v>
      </c>
      <c r="C1895" s="1" t="s">
        <v>275</v>
      </c>
      <c r="D1895" s="1" t="s">
        <v>2119</v>
      </c>
      <c r="E1895" s="23">
        <v>13242.01</v>
      </c>
      <c r="F1895" s="23">
        <v>21662.42714285714</v>
      </c>
      <c r="K1895" s="214"/>
    </row>
    <row r="1896" spans="2:11" ht="11.25" customHeight="1">
      <c r="B1896" s="8">
        <f>MAX($B$2:B1895)+1</f>
        <v>1646</v>
      </c>
      <c r="C1896" s="1" t="s">
        <v>1636</v>
      </c>
      <c r="E1896" s="23">
        <v>2847802.5400000005</v>
      </c>
      <c r="F1896" s="23">
        <v>8589.504285714285</v>
      </c>
      <c r="K1896" s="214"/>
    </row>
    <row r="1897" spans="2:11" ht="11.25" customHeight="1">
      <c r="B1897" s="8">
        <f>MAX($B$2:B1896)+1</f>
        <v>1647</v>
      </c>
      <c r="C1897" s="1" t="s">
        <v>276</v>
      </c>
      <c r="E1897" s="23">
        <v>31142.52920620887</v>
      </c>
      <c r="F1897" s="23">
        <v>901.5728108371719</v>
      </c>
      <c r="G1897" s="18">
        <v>0.05872276075141016</v>
      </c>
      <c r="K1897" s="214"/>
    </row>
    <row r="1898" spans="2:11" ht="11.25" customHeight="1">
      <c r="B1898" s="8">
        <f>MAX($B$2:B1897)+1</f>
        <v>1648</v>
      </c>
      <c r="C1898" s="1" t="s">
        <v>306</v>
      </c>
      <c r="E1898" s="23">
        <v>3973625.1</v>
      </c>
      <c r="F1898" s="23">
        <v>7211298.614285715</v>
      </c>
      <c r="K1898" s="214"/>
    </row>
    <row r="1899" spans="2:11" ht="11.25" customHeight="1">
      <c r="B1899" s="8">
        <f>MAX($B$2:B1898)+1</f>
        <v>1649</v>
      </c>
      <c r="C1899" s="1" t="s">
        <v>144</v>
      </c>
      <c r="E1899" s="23">
        <v>761802.2867730416</v>
      </c>
      <c r="F1899" s="23">
        <v>13615.186741247986</v>
      </c>
      <c r="G1899" s="18">
        <v>0.03707459736869854</v>
      </c>
      <c r="K1899" s="214"/>
    </row>
    <row r="1900" spans="2:11" ht="11.25" customHeight="1">
      <c r="B1900" s="8">
        <f>MAX($B$2:B1899)+1</f>
        <v>1650</v>
      </c>
      <c r="C1900" s="1" t="s">
        <v>166</v>
      </c>
      <c r="E1900" s="23">
        <v>14939.158390751547</v>
      </c>
      <c r="F1900" s="23">
        <v>217.61650413276814</v>
      </c>
      <c r="G1900" s="242">
        <v>0.0021327509160205186</v>
      </c>
      <c r="K1900" s="214"/>
    </row>
    <row r="1901" spans="2:11" ht="11.25" customHeight="1">
      <c r="B1901" s="8">
        <f>MAX($B$2:B1900)+1</f>
        <v>1651</v>
      </c>
      <c r="C1901" s="1" t="s">
        <v>180</v>
      </c>
      <c r="D1901" s="1" t="s">
        <v>2180</v>
      </c>
      <c r="E1901" s="23">
        <v>317776.7381053714</v>
      </c>
      <c r="F1901" s="23">
        <v>9771.429424442924</v>
      </c>
      <c r="G1901" s="18">
        <v>0.0774373242516498</v>
      </c>
      <c r="K1901" s="214"/>
    </row>
    <row r="1902" spans="2:11" ht="11.25" customHeight="1" thickBot="1">
      <c r="B1902" s="8">
        <f>MAX($B$2:B1901)+1</f>
        <v>1652</v>
      </c>
      <c r="C1902" s="16" t="s">
        <v>1652</v>
      </c>
      <c r="D1902" s="16"/>
      <c r="E1902" s="24">
        <f>SUBTOTAL(9,E1878:E1901)</f>
        <v>21629732.183268692</v>
      </c>
      <c r="F1902" s="24">
        <f>SUBTOTAL(9,F1878:F1901)</f>
        <v>7453574.553454013</v>
      </c>
      <c r="K1902" s="214"/>
    </row>
    <row r="1903" spans="2:11" ht="11.25" customHeight="1" thickTop="1">
      <c r="B1903" s="8">
        <f>MAX($B$2:B1902)+1</f>
        <v>1653</v>
      </c>
      <c r="C1903" s="16"/>
      <c r="D1903" s="16"/>
      <c r="E1903" s="17"/>
      <c r="F1903" s="17"/>
      <c r="K1903" s="214"/>
    </row>
    <row r="1904" spans="2:11" ht="11.25" customHeight="1">
      <c r="B1904" s="8">
        <f>MAX($B$2:B1903)+1</f>
        <v>1654</v>
      </c>
      <c r="C1904" s="19" t="s">
        <v>2238</v>
      </c>
      <c r="D1904" s="19" t="s">
        <v>2058</v>
      </c>
      <c r="E1904" s="20" t="s">
        <v>1528</v>
      </c>
      <c r="F1904" s="20"/>
      <c r="G1904" s="21"/>
      <c r="K1904" s="214"/>
    </row>
    <row r="1905" spans="2:11" ht="11.25" customHeight="1">
      <c r="B1905" s="8">
        <f>MAX($B$2:B1904)+1</f>
        <v>1655</v>
      </c>
      <c r="C1905" s="1" t="s">
        <v>307</v>
      </c>
      <c r="E1905" s="23">
        <v>5494284.01</v>
      </c>
      <c r="K1905" s="214"/>
    </row>
    <row r="1906" spans="2:11" ht="11.25" customHeight="1">
      <c r="B1906" s="8">
        <f>MAX($B$2:B1905)+1</f>
        <v>1656</v>
      </c>
      <c r="C1906" s="1" t="s">
        <v>308</v>
      </c>
      <c r="E1906" s="23">
        <v>11893</v>
      </c>
      <c r="K1906" s="214"/>
    </row>
    <row r="1907" spans="2:11" ht="11.25" customHeight="1">
      <c r="B1907" s="8">
        <f>MAX($B$2:B1906)+1</f>
        <v>1657</v>
      </c>
      <c r="C1907" s="1" t="s">
        <v>309</v>
      </c>
      <c r="E1907" s="23">
        <v>130283.79</v>
      </c>
      <c r="K1907" s="214"/>
    </row>
    <row r="1908" spans="2:11" ht="11.25" customHeight="1">
      <c r="B1908" s="8">
        <f>MAX($B$2:B1907)+1</f>
        <v>1658</v>
      </c>
      <c r="C1908" s="1" t="s">
        <v>310</v>
      </c>
      <c r="E1908" s="23">
        <v>536791.1</v>
      </c>
      <c r="K1908" s="214"/>
    </row>
    <row r="1909" spans="2:11" ht="11.25" customHeight="1">
      <c r="B1909" s="8">
        <f>MAX($B$2:B1908)+1</f>
        <v>1659</v>
      </c>
      <c r="C1909" s="1" t="s">
        <v>311</v>
      </c>
      <c r="E1909" s="23">
        <v>163480.3</v>
      </c>
      <c r="K1909" s="214"/>
    </row>
    <row r="1910" spans="2:11" ht="11.25" customHeight="1">
      <c r="B1910" s="8">
        <f>MAX($B$2:B1909)+1</f>
        <v>1660</v>
      </c>
      <c r="C1910" s="1" t="s">
        <v>312</v>
      </c>
      <c r="E1910" s="23">
        <v>91804.85</v>
      </c>
      <c r="K1910" s="214"/>
    </row>
    <row r="1911" spans="2:11" ht="11.25" customHeight="1">
      <c r="B1911" s="8">
        <f>MAX($B$2:B1910)+1</f>
        <v>1661</v>
      </c>
      <c r="C1911" s="1" t="s">
        <v>313</v>
      </c>
      <c r="E1911" s="23">
        <v>49177.68</v>
      </c>
      <c r="K1911" s="214"/>
    </row>
    <row r="1912" spans="2:11" ht="11.25" customHeight="1">
      <c r="B1912" s="8">
        <f>MAX($B$2:B1911)+1</f>
        <v>1662</v>
      </c>
      <c r="C1912" s="1" t="s">
        <v>315</v>
      </c>
      <c r="E1912" s="23">
        <v>14801220.01</v>
      </c>
      <c r="K1912" s="214"/>
    </row>
    <row r="1913" spans="2:11" ht="11.25" customHeight="1">
      <c r="B1913" s="8">
        <f>MAX($B$2:B1912)+1</f>
        <v>1663</v>
      </c>
      <c r="C1913" s="1" t="s">
        <v>316</v>
      </c>
      <c r="E1913" s="23">
        <v>182610.86</v>
      </c>
      <c r="K1913" s="214"/>
    </row>
    <row r="1914" spans="2:11" ht="11.25" customHeight="1">
      <c r="B1914" s="8">
        <f>MAX($B$2:B1913)+1</f>
        <v>1664</v>
      </c>
      <c r="C1914" s="1" t="s">
        <v>317</v>
      </c>
      <c r="E1914" s="23">
        <v>4919822.760000001</v>
      </c>
      <c r="K1914" s="214"/>
    </row>
    <row r="1915" spans="2:11" ht="11.25" customHeight="1">
      <c r="B1915" s="8">
        <f>MAX($B$2:B1914)+1</f>
        <v>1665</v>
      </c>
      <c r="C1915" s="1" t="s">
        <v>318</v>
      </c>
      <c r="E1915" s="23">
        <v>6969.06</v>
      </c>
      <c r="K1915" s="214"/>
    </row>
    <row r="1916" spans="2:11" ht="11.25" customHeight="1">
      <c r="B1916" s="8">
        <f>MAX($B$2:B1915)+1</f>
        <v>1666</v>
      </c>
      <c r="C1916" s="32" t="s">
        <v>1978</v>
      </c>
      <c r="D1916" s="33"/>
      <c r="E1916" s="23">
        <v>58688.38</v>
      </c>
      <c r="K1916" s="214"/>
    </row>
    <row r="1917" spans="2:11" ht="11.25" customHeight="1">
      <c r="B1917" s="8">
        <f>MAX($B$2:B1916)+1</f>
        <v>1667</v>
      </c>
      <c r="C1917" s="1" t="s">
        <v>319</v>
      </c>
      <c r="E1917" s="23">
        <v>88062.27</v>
      </c>
      <c r="K1917" s="214"/>
    </row>
    <row r="1918" spans="2:11" ht="11.25" customHeight="1">
      <c r="B1918" s="8">
        <f>MAX($B$2:B1917)+1</f>
        <v>1668</v>
      </c>
      <c r="C1918" s="1" t="s">
        <v>407</v>
      </c>
      <c r="E1918" s="23">
        <v>74116.73</v>
      </c>
      <c r="K1918" s="214"/>
    </row>
    <row r="1919" spans="2:11" ht="11.25" customHeight="1">
      <c r="B1919" s="8">
        <f>MAX($B$2:B1918)+1</f>
        <v>1669</v>
      </c>
      <c r="C1919" s="1" t="s">
        <v>320</v>
      </c>
      <c r="E1919" s="23">
        <v>15112.61</v>
      </c>
      <c r="K1919" s="214"/>
    </row>
    <row r="1920" spans="2:11" ht="11.25" customHeight="1">
      <c r="B1920" s="8">
        <f>MAX($B$2:B1919)+1</f>
        <v>1670</v>
      </c>
      <c r="C1920" s="1" t="s">
        <v>412</v>
      </c>
      <c r="E1920" s="23">
        <v>25471.5</v>
      </c>
      <c r="K1920" s="214"/>
    </row>
    <row r="1921" spans="2:11" ht="11.25" customHeight="1">
      <c r="B1921" s="8">
        <f>MAX($B$2:B1920)+1</f>
        <v>1671</v>
      </c>
      <c r="C1921" s="1" t="s">
        <v>321</v>
      </c>
      <c r="E1921" s="23">
        <v>6994.57</v>
      </c>
      <c r="K1921" s="214"/>
    </row>
    <row r="1922" spans="2:11" ht="11.25" customHeight="1">
      <c r="B1922" s="8">
        <f>MAX($B$2:B1921)+1</f>
        <v>1672</v>
      </c>
      <c r="C1922" s="1" t="s">
        <v>2241</v>
      </c>
      <c r="E1922" s="23">
        <v>358292.3</v>
      </c>
      <c r="K1922" s="214"/>
    </row>
    <row r="1923" spans="2:11" ht="11.25" customHeight="1">
      <c r="B1923" s="8">
        <f>MAX($B$2:B1922)+1</f>
        <v>1673</v>
      </c>
      <c r="C1923" s="1" t="s">
        <v>1639</v>
      </c>
      <c r="E1923" s="23">
        <v>50786.93</v>
      </c>
      <c r="K1923" s="214"/>
    </row>
    <row r="1924" spans="2:11" ht="11.25" customHeight="1">
      <c r="B1924" s="8">
        <f>MAX($B$2:B1923)+1</f>
        <v>1674</v>
      </c>
      <c r="C1924" s="1" t="s">
        <v>1637</v>
      </c>
      <c r="E1924" s="23">
        <v>47229.49</v>
      </c>
      <c r="K1924" s="214"/>
    </row>
    <row r="1925" spans="2:11" ht="11.25" customHeight="1">
      <c r="B1925" s="8">
        <f>MAX($B$2:B1924)+1</f>
        <v>1675</v>
      </c>
      <c r="C1925" s="1" t="s">
        <v>322</v>
      </c>
      <c r="E1925" s="23">
        <v>13083.78</v>
      </c>
      <c r="K1925" s="214"/>
    </row>
    <row r="1926" spans="2:11" ht="11.25" customHeight="1">
      <c r="B1926" s="8">
        <f>MAX($B$2:B1925)+1</f>
        <v>1676</v>
      </c>
      <c r="C1926" s="1" t="s">
        <v>323</v>
      </c>
      <c r="E1926" s="23">
        <v>19286504.450000003</v>
      </c>
      <c r="K1926" s="214"/>
    </row>
    <row r="1927" spans="2:11" ht="11.25" customHeight="1">
      <c r="B1927" s="8">
        <f>MAX($B$2:B1926)+1</f>
        <v>1677</v>
      </c>
      <c r="C1927" s="1" t="s">
        <v>384</v>
      </c>
      <c r="E1927" s="23">
        <v>32523.16</v>
      </c>
      <c r="K1927" s="214"/>
    </row>
    <row r="1928" spans="2:11" ht="11.25" customHeight="1">
      <c r="B1928" s="8">
        <f>MAX($B$2:B1927)+1</f>
        <v>1678</v>
      </c>
      <c r="C1928" s="1" t="s">
        <v>324</v>
      </c>
      <c r="E1928" s="23">
        <v>9922338.6</v>
      </c>
      <c r="K1928" s="214"/>
    </row>
    <row r="1929" spans="2:11" ht="11.25" customHeight="1">
      <c r="B1929" s="8">
        <f>MAX($B$2:B1928)+1</f>
        <v>1679</v>
      </c>
      <c r="C1929" s="1" t="s">
        <v>325</v>
      </c>
      <c r="E1929" s="23">
        <v>47371.65</v>
      </c>
      <c r="K1929" s="214"/>
    </row>
    <row r="1930" spans="2:11" ht="11.25" customHeight="1">
      <c r="B1930" s="8">
        <f>MAX($B$2:B1929)+1</f>
        <v>1680</v>
      </c>
      <c r="C1930" s="1" t="s">
        <v>326</v>
      </c>
      <c r="E1930" s="23">
        <v>144811.67</v>
      </c>
      <c r="K1930" s="214"/>
    </row>
    <row r="1931" spans="2:11" ht="11.25" customHeight="1">
      <c r="B1931" s="8">
        <f>MAX($B$2:B1930)+1</f>
        <v>1681</v>
      </c>
      <c r="C1931" s="1" t="s">
        <v>327</v>
      </c>
      <c r="E1931" s="23">
        <v>3007</v>
      </c>
      <c r="K1931" s="214"/>
    </row>
    <row r="1932" spans="2:11" ht="11.25" customHeight="1">
      <c r="B1932" s="8">
        <f>MAX($B$2:B1931)+1</f>
        <v>1682</v>
      </c>
      <c r="C1932" s="1" t="s">
        <v>328</v>
      </c>
      <c r="E1932" s="23">
        <v>-2444</v>
      </c>
      <c r="K1932" s="214"/>
    </row>
    <row r="1933" spans="2:11" ht="11.25" customHeight="1">
      <c r="B1933" s="8">
        <f>MAX($B$2:B1932)+1</f>
        <v>1683</v>
      </c>
      <c r="C1933" s="1" t="s">
        <v>438</v>
      </c>
      <c r="E1933" s="23">
        <v>370231.97000000003</v>
      </c>
      <c r="K1933" s="214"/>
    </row>
    <row r="1934" spans="2:11" ht="11.25" customHeight="1">
      <c r="B1934" s="8">
        <f>MAX($B$2:B1933)+1</f>
        <v>1684</v>
      </c>
      <c r="C1934" s="1" t="s">
        <v>329</v>
      </c>
      <c r="E1934" s="23">
        <v>29664.28</v>
      </c>
      <c r="K1934" s="214"/>
    </row>
    <row r="1935" spans="2:11" ht="11.25" customHeight="1">
      <c r="B1935" s="8">
        <f>MAX($B$2:B1934)+1</f>
        <v>1685</v>
      </c>
      <c r="C1935" s="1" t="s">
        <v>1559</v>
      </c>
      <c r="E1935" s="23">
        <v>40199</v>
      </c>
      <c r="K1935" s="214"/>
    </row>
    <row r="1936" spans="2:11" ht="11.25" customHeight="1">
      <c r="B1936" s="8">
        <f>MAX($B$2:B1935)+1</f>
        <v>1686</v>
      </c>
      <c r="C1936" s="1" t="s">
        <v>330</v>
      </c>
      <c r="E1936" s="23">
        <v>49374.39</v>
      </c>
      <c r="K1936" s="214"/>
    </row>
    <row r="1937" spans="2:11" ht="11.25" customHeight="1">
      <c r="B1937" s="8">
        <f>MAX($B$2:B1936)+1</f>
        <v>1687</v>
      </c>
      <c r="C1937" s="1" t="s">
        <v>439</v>
      </c>
      <c r="E1937" s="23">
        <v>76726.56000000001</v>
      </c>
      <c r="K1937" s="214"/>
    </row>
    <row r="1938" spans="2:11" ht="11.25" customHeight="1">
      <c r="B1938" s="8">
        <f>MAX($B$2:B1937)+1</f>
        <v>1688</v>
      </c>
      <c r="C1938" s="1" t="s">
        <v>331</v>
      </c>
      <c r="E1938" s="23">
        <v>91183.91</v>
      </c>
      <c r="K1938" s="214"/>
    </row>
    <row r="1939" spans="2:11" ht="11.25" customHeight="1">
      <c r="B1939" s="8">
        <f>MAX($B$2:B1938)+1</f>
        <v>1689</v>
      </c>
      <c r="C1939" s="1" t="s">
        <v>332</v>
      </c>
      <c r="E1939" s="23">
        <v>59008</v>
      </c>
      <c r="K1939" s="214"/>
    </row>
    <row r="1940" spans="2:11" ht="11.25" customHeight="1">
      <c r="B1940" s="8">
        <f>MAX($B$2:B1939)+1</f>
        <v>1690</v>
      </c>
      <c r="C1940" s="1" t="s">
        <v>333</v>
      </c>
      <c r="E1940" s="23">
        <v>4156172.0199999996</v>
      </c>
      <c r="K1940" s="214"/>
    </row>
    <row r="1941" spans="2:11" ht="11.25" customHeight="1">
      <c r="B1941" s="8">
        <f>MAX($B$2:B1940)+1</f>
        <v>1691</v>
      </c>
      <c r="C1941" s="1" t="s">
        <v>334</v>
      </c>
      <c r="E1941" s="23">
        <v>6038256</v>
      </c>
      <c r="K1941" s="214"/>
    </row>
    <row r="1942" spans="2:11" ht="11.25" customHeight="1">
      <c r="B1942" s="8">
        <f>MAX($B$2:B1941)+1</f>
        <v>1692</v>
      </c>
      <c r="C1942" s="1" t="s">
        <v>335</v>
      </c>
      <c r="E1942" s="23">
        <v>7559.34</v>
      </c>
      <c r="K1942" s="214"/>
    </row>
    <row r="1943" spans="2:11" ht="11.25" customHeight="1">
      <c r="B1943" s="8">
        <f>MAX($B$2:B1942)+1</f>
        <v>1693</v>
      </c>
      <c r="C1943" s="1" t="s">
        <v>336</v>
      </c>
      <c r="E1943" s="23">
        <v>17383.921</v>
      </c>
      <c r="K1943" s="214"/>
    </row>
    <row r="1944" spans="2:11" ht="11.25" customHeight="1">
      <c r="B1944" s="8">
        <f>MAX($B$2:B1943)+1</f>
        <v>1694</v>
      </c>
      <c r="C1944" s="1" t="s">
        <v>337</v>
      </c>
      <c r="E1944" s="23">
        <v>398113</v>
      </c>
      <c r="K1944" s="214"/>
    </row>
    <row r="1945" spans="2:11" ht="11.25" customHeight="1">
      <c r="B1945" s="8">
        <f>MAX($B$2:B1944)+1</f>
        <v>1695</v>
      </c>
      <c r="C1945" s="1" t="s">
        <v>338</v>
      </c>
      <c r="E1945" s="23">
        <v>5002</v>
      </c>
      <c r="K1945" s="214"/>
    </row>
    <row r="1946" spans="2:11" ht="11.25" customHeight="1">
      <c r="B1946" s="8">
        <f>MAX($B$2:B1945)+1</f>
        <v>1696</v>
      </c>
      <c r="C1946" s="1" t="s">
        <v>339</v>
      </c>
      <c r="E1946" s="23">
        <v>11555.73</v>
      </c>
      <c r="K1946" s="214"/>
    </row>
    <row r="1947" spans="2:11" ht="11.25" customHeight="1">
      <c r="B1947" s="8">
        <f>MAX($B$2:B1946)+1</f>
        <v>1697</v>
      </c>
      <c r="C1947" s="1" t="s">
        <v>340</v>
      </c>
      <c r="E1947" s="23">
        <v>117099.37</v>
      </c>
      <c r="K1947" s="214"/>
    </row>
    <row r="1948" spans="2:11" ht="11.25" customHeight="1">
      <c r="B1948" s="8">
        <f>MAX($B$2:B1947)+1</f>
        <v>1698</v>
      </c>
      <c r="C1948" s="33" t="s">
        <v>1980</v>
      </c>
      <c r="D1948" s="33"/>
      <c r="E1948" s="23">
        <v>36768.31</v>
      </c>
      <c r="K1948" s="214"/>
    </row>
    <row r="1949" spans="2:11" ht="11.25" customHeight="1">
      <c r="B1949" s="8">
        <f>MAX($B$2:B1948)+1</f>
        <v>1699</v>
      </c>
      <c r="C1949" s="1" t="s">
        <v>341</v>
      </c>
      <c r="E1949" s="23">
        <v>12243.76</v>
      </c>
      <c r="K1949" s="214"/>
    </row>
    <row r="1950" spans="2:11" ht="11.25" customHeight="1">
      <c r="B1950" s="8">
        <f>MAX($B$2:B1949)+1</f>
        <v>1700</v>
      </c>
      <c r="C1950" s="1" t="s">
        <v>342</v>
      </c>
      <c r="E1950" s="23">
        <v>6580507.882999999</v>
      </c>
      <c r="K1950" s="214"/>
    </row>
    <row r="1951" spans="2:11" ht="11.25" customHeight="1">
      <c r="B1951" s="8">
        <f>MAX($B$2:B1950)+1</f>
        <v>1701</v>
      </c>
      <c r="C1951" s="1" t="s">
        <v>343</v>
      </c>
      <c r="E1951" s="23">
        <v>295505</v>
      </c>
      <c r="K1951" s="214"/>
    </row>
    <row r="1952" spans="2:11" ht="11.25" customHeight="1">
      <c r="B1952" s="8">
        <f>MAX($B$2:B1951)+1</f>
        <v>1702</v>
      </c>
      <c r="C1952" s="1" t="s">
        <v>2360</v>
      </c>
      <c r="E1952" s="23">
        <v>3511268.46</v>
      </c>
      <c r="K1952" s="214"/>
    </row>
    <row r="1953" spans="2:11" ht="11.25" customHeight="1">
      <c r="B1953" s="8">
        <f>MAX($B$2:B1952)+1</f>
        <v>1703</v>
      </c>
      <c r="C1953" s="1" t="s">
        <v>344</v>
      </c>
      <c r="E1953" s="23">
        <v>723564.1100000001</v>
      </c>
      <c r="K1953" s="214"/>
    </row>
    <row r="1954" spans="2:11" ht="11.25" customHeight="1">
      <c r="B1954" s="8">
        <f>MAX($B$2:B1953)+1</f>
        <v>1704</v>
      </c>
      <c r="C1954" s="1" t="s">
        <v>345</v>
      </c>
      <c r="E1954" s="23">
        <v>29495</v>
      </c>
      <c r="K1954" s="214"/>
    </row>
    <row r="1955" spans="2:11" ht="11.25" customHeight="1">
      <c r="B1955" s="8">
        <f>MAX($B$2:B1954)+1</f>
        <v>1705</v>
      </c>
      <c r="C1955" s="1" t="s">
        <v>346</v>
      </c>
      <c r="E1955" s="23">
        <v>92507</v>
      </c>
      <c r="K1955" s="214"/>
    </row>
    <row r="1956" spans="2:11" ht="11.25" customHeight="1">
      <c r="B1956" s="8">
        <f>MAX($B$2:B1955)+1</f>
        <v>1706</v>
      </c>
      <c r="C1956" s="1" t="s">
        <v>347</v>
      </c>
      <c r="E1956" s="23">
        <v>166376.09</v>
      </c>
      <c r="K1956" s="214"/>
    </row>
    <row r="1957" spans="2:11" ht="11.25" customHeight="1">
      <c r="B1957" s="8">
        <f>MAX($B$2:B1956)+1</f>
        <v>1707</v>
      </c>
      <c r="C1957" s="1" t="s">
        <v>348</v>
      </c>
      <c r="E1957" s="23">
        <v>25022.39</v>
      </c>
      <c r="K1957" s="214"/>
    </row>
    <row r="1958" spans="2:11" ht="11.25" customHeight="1">
      <c r="B1958" s="8">
        <f>MAX($B$2:B1957)+1</f>
        <v>1708</v>
      </c>
      <c r="C1958" s="1" t="s">
        <v>349</v>
      </c>
      <c r="E1958" s="23">
        <v>89312</v>
      </c>
      <c r="K1958" s="214"/>
    </row>
    <row r="1959" spans="2:11" ht="11.25" customHeight="1">
      <c r="B1959" s="8">
        <f>MAX($B$2:B1958)+1</f>
        <v>1709</v>
      </c>
      <c r="C1959" s="1" t="s">
        <v>467</v>
      </c>
      <c r="E1959" s="23">
        <v>458884.89999999997</v>
      </c>
      <c r="K1959" s="214"/>
    </row>
    <row r="1960" spans="2:11" ht="11.25" customHeight="1">
      <c r="B1960" s="8">
        <f>MAX($B$2:B1959)+1</f>
        <v>1710</v>
      </c>
      <c r="C1960" s="1" t="s">
        <v>350</v>
      </c>
      <c r="E1960" s="23">
        <v>247649.14</v>
      </c>
      <c r="K1960" s="214"/>
    </row>
    <row r="1961" spans="2:11" ht="11.25" customHeight="1">
      <c r="B1961" s="8">
        <f>MAX($B$2:B1960)+1</f>
        <v>1711</v>
      </c>
      <c r="C1961" s="1" t="s">
        <v>351</v>
      </c>
      <c r="E1961" s="23">
        <v>85587.003</v>
      </c>
      <c r="K1961" s="214"/>
    </row>
    <row r="1962" spans="2:11" ht="11.25" customHeight="1">
      <c r="B1962" s="8">
        <f>MAX($B$2:B1961)+1</f>
        <v>1712</v>
      </c>
      <c r="C1962" s="1" t="s">
        <v>352</v>
      </c>
      <c r="E1962" s="23">
        <v>114414.852</v>
      </c>
      <c r="K1962" s="214"/>
    </row>
    <row r="1963" spans="2:11" ht="11.25" customHeight="1">
      <c r="B1963" s="8">
        <f>MAX($B$2:B1962)+1</f>
        <v>1713</v>
      </c>
      <c r="C1963" s="1" t="s">
        <v>353</v>
      </c>
      <c r="E1963" s="23">
        <v>13534.35</v>
      </c>
      <c r="K1963" s="214"/>
    </row>
    <row r="1964" spans="2:11" ht="11.25" customHeight="1">
      <c r="B1964" s="8">
        <f>MAX($B$2:B1963)+1</f>
        <v>1714</v>
      </c>
      <c r="C1964" s="1" t="s">
        <v>354</v>
      </c>
      <c r="E1964" s="23">
        <v>822364.64</v>
      </c>
      <c r="K1964" s="214"/>
    </row>
    <row r="1965" spans="2:11" ht="12.75">
      <c r="B1965" s="8">
        <f>MAX($B$2:B1964)+1</f>
        <v>1715</v>
      </c>
      <c r="C1965" s="1" t="s">
        <v>355</v>
      </c>
      <c r="E1965" s="23">
        <v>29918278.840000004</v>
      </c>
      <c r="K1965" s="214"/>
    </row>
    <row r="1966" spans="2:11" ht="12.75">
      <c r="B1966" s="8">
        <f>MAX($B$2:B1965)+1</f>
        <v>1716</v>
      </c>
      <c r="C1966" s="1" t="s">
        <v>474</v>
      </c>
      <c r="E1966" s="23">
        <v>153407</v>
      </c>
      <c r="K1966" s="214"/>
    </row>
    <row r="1967" spans="2:11" ht="12.75">
      <c r="B1967" s="8">
        <f>MAX($B$2:B1966)+1</f>
        <v>1717</v>
      </c>
      <c r="C1967" s="1" t="s">
        <v>356</v>
      </c>
      <c r="E1967" s="23">
        <v>81578.97</v>
      </c>
      <c r="K1967" s="214"/>
    </row>
    <row r="1968" spans="2:11" ht="11.25" customHeight="1">
      <c r="B1968" s="8">
        <f>MAX($B$2:B1967)+1</f>
        <v>1718</v>
      </c>
      <c r="C1968" s="1" t="s">
        <v>357</v>
      </c>
      <c r="E1968" s="23">
        <v>6923623.63</v>
      </c>
      <c r="K1968" s="214"/>
    </row>
    <row r="1969" spans="2:11" ht="12.75">
      <c r="B1969" s="8">
        <f>MAX($B$2:B1968)+1</f>
        <v>1719</v>
      </c>
      <c r="C1969" s="1" t="s">
        <v>2242</v>
      </c>
      <c r="E1969" s="23">
        <v>8111.88</v>
      </c>
      <c r="K1969" s="214"/>
    </row>
    <row r="1970" spans="2:11" ht="12.75">
      <c r="B1970" s="8">
        <f>MAX($B$2:B1969)+1</f>
        <v>1720</v>
      </c>
      <c r="C1970" s="1" t="s">
        <v>476</v>
      </c>
      <c r="E1970" s="23">
        <v>7515.9</v>
      </c>
      <c r="K1970" s="214"/>
    </row>
    <row r="1971" spans="2:11" ht="12.75">
      <c r="B1971" s="8">
        <f>MAX($B$2:B1970)+1</f>
        <v>1721</v>
      </c>
      <c r="C1971" s="1" t="s">
        <v>2289</v>
      </c>
      <c r="E1971" s="23">
        <v>108498.9</v>
      </c>
      <c r="K1971" s="214"/>
    </row>
    <row r="1972" spans="2:11" ht="12.75">
      <c r="B1972" s="8">
        <f>MAX($B$2:B1971)+1</f>
        <v>1722</v>
      </c>
      <c r="C1972" s="1" t="s">
        <v>358</v>
      </c>
      <c r="E1972" s="23">
        <v>1377093.56</v>
      </c>
      <c r="K1972" s="214"/>
    </row>
    <row r="1973" spans="2:11" ht="12.75">
      <c r="B1973" s="8">
        <f>MAX($B$2:B1972)+1</f>
        <v>1723</v>
      </c>
      <c r="C1973" s="1" t="s">
        <v>479</v>
      </c>
      <c r="E1973" s="23">
        <v>84358.12000000001</v>
      </c>
      <c r="K1973" s="214"/>
    </row>
    <row r="1974" spans="2:11" ht="11.25" customHeight="1">
      <c r="B1974" s="8">
        <f>MAX($B$2:B1973)+1</f>
        <v>1724</v>
      </c>
      <c r="C1974" s="1" t="s">
        <v>359</v>
      </c>
      <c r="E1974" s="23">
        <v>3938.57</v>
      </c>
      <c r="K1974" s="214"/>
    </row>
    <row r="1975" spans="2:11" ht="11.25" customHeight="1">
      <c r="B1975" s="8">
        <f>MAX($B$2:B1974)+1</f>
        <v>1725</v>
      </c>
      <c r="C1975" s="1" t="s">
        <v>480</v>
      </c>
      <c r="E1975" s="23">
        <v>17134.53</v>
      </c>
      <c r="K1975" s="214"/>
    </row>
    <row r="1976" spans="2:11" ht="11.25" customHeight="1">
      <c r="B1976" s="8">
        <f>MAX($B$2:B1975)+1</f>
        <v>1726</v>
      </c>
      <c r="C1976" s="1" t="s">
        <v>360</v>
      </c>
      <c r="E1976" s="23">
        <v>50012.07</v>
      </c>
      <c r="K1976" s="214"/>
    </row>
    <row r="1977" spans="2:11" ht="12.75">
      <c r="B1977" s="8">
        <f>MAX($B$2:B1976)+1</f>
        <v>1727</v>
      </c>
      <c r="C1977" s="1" t="s">
        <v>481</v>
      </c>
      <c r="E1977" s="23">
        <v>6480.52</v>
      </c>
      <c r="K1977" s="214"/>
    </row>
    <row r="1978" spans="2:11" ht="12.75">
      <c r="B1978" s="8">
        <f>MAX($B$2:B1977)+1</f>
        <v>1728</v>
      </c>
      <c r="C1978" s="1" t="s">
        <v>361</v>
      </c>
      <c r="E1978" s="23">
        <v>58551.44</v>
      </c>
      <c r="K1978" s="214"/>
    </row>
    <row r="1979" spans="2:11" ht="12.75">
      <c r="B1979" s="8">
        <f>MAX($B$2:B1978)+1</f>
        <v>1729</v>
      </c>
      <c r="C1979" s="1" t="s">
        <v>362</v>
      </c>
      <c r="E1979" s="23">
        <v>2770</v>
      </c>
      <c r="K1979" s="214"/>
    </row>
    <row r="1980" spans="2:11" ht="12.75">
      <c r="B1980" s="8">
        <f>MAX($B$2:B1979)+1</f>
        <v>1730</v>
      </c>
      <c r="C1980" s="1" t="s">
        <v>363</v>
      </c>
      <c r="E1980" s="23">
        <v>75378.37</v>
      </c>
      <c r="K1980" s="214"/>
    </row>
    <row r="1981" spans="2:11" ht="12.75">
      <c r="B1981" s="8">
        <f>MAX($B$2:B1980)+1</f>
        <v>1731</v>
      </c>
      <c r="C1981" s="1" t="s">
        <v>364</v>
      </c>
      <c r="E1981" s="23">
        <v>4272</v>
      </c>
      <c r="K1981" s="214"/>
    </row>
    <row r="1982" spans="2:11" ht="12.75">
      <c r="B1982" s="8">
        <f>MAX($B$2:B1981)+1</f>
        <v>1732</v>
      </c>
      <c r="C1982" s="1" t="s">
        <v>486</v>
      </c>
      <c r="E1982" s="23">
        <v>1220188.08</v>
      </c>
      <c r="K1982" s="214"/>
    </row>
    <row r="1983" spans="2:11" ht="12.75">
      <c r="B1983" s="8">
        <f>MAX($B$2:B1982)+1</f>
        <v>1733</v>
      </c>
      <c r="C1983" s="1" t="s">
        <v>365</v>
      </c>
      <c r="E1983" s="23">
        <v>36618</v>
      </c>
      <c r="K1983" s="214"/>
    </row>
    <row r="1984" spans="2:11" ht="12.75">
      <c r="B1984" s="8">
        <f>MAX($B$2:B1983)+1</f>
        <v>1734</v>
      </c>
      <c r="C1984" s="1" t="s">
        <v>388</v>
      </c>
      <c r="E1984" s="23">
        <v>158688.30000000002</v>
      </c>
      <c r="K1984" s="214"/>
    </row>
    <row r="1985" spans="2:11" ht="12.75">
      <c r="B1985" s="8">
        <f>MAX($B$2:B1984)+1</f>
        <v>1735</v>
      </c>
      <c r="C1985" s="1" t="s">
        <v>366</v>
      </c>
      <c r="E1985" s="23">
        <v>625239.52</v>
      </c>
      <c r="K1985" s="214"/>
    </row>
    <row r="1986" spans="2:11" ht="12.75">
      <c r="B1986" s="8">
        <f>MAX($B$2:B1985)+1</f>
        <v>1736</v>
      </c>
      <c r="C1986" s="1" t="s">
        <v>391</v>
      </c>
      <c r="E1986" s="23">
        <v>51705.07</v>
      </c>
      <c r="K1986" s="214"/>
    </row>
    <row r="1987" spans="2:11" ht="13.5" thickBot="1">
      <c r="B1987" s="8">
        <f>MAX($B$2:B1986)+1</f>
        <v>1737</v>
      </c>
      <c r="C1987" s="16" t="s">
        <v>367</v>
      </c>
      <c r="D1987" s="16"/>
      <c r="E1987" s="24">
        <f>SUBTOTAL(9,E1905:E1986)</f>
        <v>122306266.15900001</v>
      </c>
      <c r="F1987" s="17"/>
      <c r="K1987" s="214"/>
    </row>
    <row r="1988" spans="2:11" ht="13.5" thickTop="1">
      <c r="B1988" s="8">
        <f>MAX($B$2:B1987)+1</f>
        <v>1738</v>
      </c>
      <c r="K1988" s="214"/>
    </row>
    <row r="1989" spans="2:11" ht="12.75">
      <c r="B1989" s="8">
        <f>MAX($B$2:B1988)+1</f>
        <v>1739</v>
      </c>
      <c r="C1989" s="19" t="s">
        <v>2240</v>
      </c>
      <c r="D1989" s="19" t="s">
        <v>2058</v>
      </c>
      <c r="E1989" s="20" t="s">
        <v>1528</v>
      </c>
      <c r="F1989" s="20"/>
      <c r="G1989" s="21"/>
      <c r="K1989" s="214"/>
    </row>
    <row r="1990" spans="2:11" ht="12.75">
      <c r="B1990" s="8">
        <f>MAX($B$2:B1989)+1</f>
        <v>1740</v>
      </c>
      <c r="C1990" s="1" t="s">
        <v>368</v>
      </c>
      <c r="E1990" s="23">
        <v>13093810.35</v>
      </c>
      <c r="K1990" s="214"/>
    </row>
    <row r="1991" spans="2:11" ht="13.5" thickBot="1">
      <c r="B1991" s="8">
        <f>MAX($B$2:B1990)+1</f>
        <v>1741</v>
      </c>
      <c r="C1991" s="16" t="s">
        <v>369</v>
      </c>
      <c r="D1991" s="16"/>
      <c r="E1991" s="24">
        <f>E1990</f>
        <v>13093810.35</v>
      </c>
      <c r="F1991" s="17"/>
      <c r="K1991" s="214"/>
    </row>
    <row r="1992" spans="2:11" ht="13.5" thickTop="1">
      <c r="B1992" s="8">
        <f>MAX($B$2:B1991)+1</f>
        <v>1742</v>
      </c>
      <c r="K1992" s="214"/>
    </row>
    <row r="1993" spans="2:11" ht="18.75">
      <c r="B1993" s="8">
        <f>MAX($B$2:B1992)+1</f>
        <v>1743</v>
      </c>
      <c r="C1993" s="31" t="s">
        <v>566</v>
      </c>
      <c r="D1993" s="31"/>
      <c r="E1993" s="31"/>
      <c r="F1993" s="31"/>
      <c r="G1993" s="31"/>
      <c r="K1993" s="214"/>
    </row>
    <row r="1994" spans="2:11" ht="12.75">
      <c r="B1994" s="8">
        <f>MAX($B$2:B1993)+1</f>
        <v>1744</v>
      </c>
      <c r="C1994" s="19" t="s">
        <v>1656</v>
      </c>
      <c r="D1994" s="19" t="s">
        <v>2058</v>
      </c>
      <c r="E1994" s="20" t="s">
        <v>1528</v>
      </c>
      <c r="F1994" s="20"/>
      <c r="G1994" s="21"/>
      <c r="K1994" s="214"/>
    </row>
    <row r="1995" spans="2:11" ht="12.75">
      <c r="B1995" s="8">
        <f>MAX($B$2:B1994)+1</f>
        <v>1745</v>
      </c>
      <c r="C1995" s="1" t="s">
        <v>1426</v>
      </c>
      <c r="E1995" s="23">
        <v>18618.72</v>
      </c>
      <c r="G1995" s="34"/>
      <c r="K1995" s="214"/>
    </row>
    <row r="1996" spans="2:11" ht="12.75">
      <c r="B1996" s="8">
        <f>MAX($B$2:B1995)+1</f>
        <v>1746</v>
      </c>
      <c r="C1996" s="1" t="s">
        <v>6</v>
      </c>
      <c r="E1996" s="23">
        <v>1</v>
      </c>
      <c r="G1996" s="34"/>
      <c r="K1996" s="214"/>
    </row>
    <row r="1997" spans="2:11" ht="12.75">
      <c r="B1997" s="8">
        <f>MAX($B$2:B1996)+1</f>
        <v>1747</v>
      </c>
      <c r="C1997" s="1" t="s">
        <v>13</v>
      </c>
      <c r="E1997" s="23">
        <v>14156</v>
      </c>
      <c r="G1997" s="34"/>
      <c r="K1997" s="214"/>
    </row>
    <row r="1998" spans="2:11" ht="12.75">
      <c r="B1998" s="8">
        <f>MAX($B$2:B1997)+1</f>
        <v>1748</v>
      </c>
      <c r="C1998" s="1" t="s">
        <v>108</v>
      </c>
      <c r="E1998" s="23">
        <v>12810.49</v>
      </c>
      <c r="K1998" s="214"/>
    </row>
    <row r="1999" spans="2:11" ht="13.5" thickBot="1">
      <c r="B1999" s="8">
        <f>MAX($B$2:B1998)+1</f>
        <v>1749</v>
      </c>
      <c r="C1999" s="16" t="s">
        <v>1652</v>
      </c>
      <c r="D1999" s="16"/>
      <c r="E1999" s="24">
        <f>SUM(E1995:E1998)</f>
        <v>45586.21</v>
      </c>
      <c r="K1999" s="214"/>
    </row>
    <row r="2000" spans="2:11" ht="13.5" thickTop="1">
      <c r="B2000" s="8">
        <f>MAX($B$2:B1999)+1</f>
        <v>1750</v>
      </c>
      <c r="K2000" s="214"/>
    </row>
    <row r="2001" spans="2:11" ht="12.75">
      <c r="B2001" s="8">
        <f>MAX($B$2:B2000)+1</f>
        <v>1751</v>
      </c>
      <c r="C2001" s="19" t="s">
        <v>1655</v>
      </c>
      <c r="D2001" s="19" t="s">
        <v>2058</v>
      </c>
      <c r="E2001" s="20" t="s">
        <v>1528</v>
      </c>
      <c r="K2001" s="214"/>
    </row>
    <row r="2002" spans="2:11" ht="12.75">
      <c r="B2002" s="8">
        <f>MAX($B$2:B2001)+1</f>
        <v>1752</v>
      </c>
      <c r="C2002" s="1" t="s">
        <v>666</v>
      </c>
      <c r="E2002" s="23">
        <v>307619.49</v>
      </c>
      <c r="K2002" s="214"/>
    </row>
    <row r="2003" spans="2:11" ht="12.75">
      <c r="B2003" s="8">
        <f>MAX($B$2:B2002)+1</f>
        <v>1753</v>
      </c>
      <c r="C2003" s="1" t="s">
        <v>706</v>
      </c>
      <c r="E2003" s="23">
        <v>19806.31</v>
      </c>
      <c r="K2003" s="214"/>
    </row>
    <row r="2004" spans="2:11" ht="12.75">
      <c r="B2004" s="8">
        <f>MAX($B$2:B2003)+1</f>
        <v>1754</v>
      </c>
      <c r="C2004" s="1" t="s">
        <v>713</v>
      </c>
      <c r="E2004" s="23">
        <v>5046.39</v>
      </c>
      <c r="K2004" s="214"/>
    </row>
    <row r="2005" spans="2:11" ht="12.75">
      <c r="B2005" s="8">
        <f>MAX($B$2:B2004)+1</f>
        <v>1755</v>
      </c>
      <c r="C2005" s="1" t="s">
        <v>715</v>
      </c>
      <c r="E2005" s="23">
        <v>5046.46</v>
      </c>
      <c r="K2005" s="214"/>
    </row>
    <row r="2006" spans="2:11" ht="12.75">
      <c r="B2006" s="8">
        <f>MAX($B$2:B2005)+1</f>
        <v>1756</v>
      </c>
      <c r="C2006" s="1" t="s">
        <v>717</v>
      </c>
      <c r="E2006" s="23">
        <v>8276.2</v>
      </c>
      <c r="K2006" s="214"/>
    </row>
    <row r="2007" spans="2:11" ht="12.75">
      <c r="B2007" s="8">
        <f>MAX($B$2:B2006)+1</f>
        <v>1757</v>
      </c>
      <c r="C2007" s="1" t="s">
        <v>730</v>
      </c>
      <c r="E2007" s="23">
        <v>387831.15</v>
      </c>
      <c r="K2007" s="214"/>
    </row>
    <row r="2008" spans="2:11" ht="12.75">
      <c r="B2008" s="8">
        <f>MAX($B$2:B2007)+1</f>
        <v>1758</v>
      </c>
      <c r="C2008" s="1" t="s">
        <v>731</v>
      </c>
      <c r="E2008" s="23">
        <v>387596.15</v>
      </c>
      <c r="K2008" s="214"/>
    </row>
    <row r="2009" spans="2:11" ht="12.75">
      <c r="B2009" s="8">
        <f>MAX($B$2:B2008)+1</f>
        <v>1759</v>
      </c>
      <c r="C2009" s="1" t="s">
        <v>737</v>
      </c>
      <c r="E2009" s="23">
        <v>391887.23</v>
      </c>
      <c r="K2009" s="214"/>
    </row>
    <row r="2010" spans="2:11" ht="12.75">
      <c r="B2010" s="8">
        <f>MAX($B$2:B2009)+1</f>
        <v>1760</v>
      </c>
      <c r="C2010" s="1" t="s">
        <v>769</v>
      </c>
      <c r="E2010" s="23">
        <v>792.64</v>
      </c>
      <c r="K2010" s="214"/>
    </row>
    <row r="2011" spans="2:11" ht="12.75">
      <c r="B2011" s="8">
        <f>MAX($B$2:B2010)+1</f>
        <v>1761</v>
      </c>
      <c r="C2011" s="1" t="s">
        <v>770</v>
      </c>
      <c r="E2011" s="23">
        <v>47011.38</v>
      </c>
      <c r="K2011" s="214"/>
    </row>
    <row r="2012" spans="2:11" ht="12.75">
      <c r="B2012" s="8">
        <f>MAX($B$2:B2011)+1</f>
        <v>1762</v>
      </c>
      <c r="C2012" s="1" t="s">
        <v>778</v>
      </c>
      <c r="E2012" s="23">
        <v>10724</v>
      </c>
      <c r="K2012" s="214"/>
    </row>
    <row r="2013" spans="2:11" ht="12.75">
      <c r="B2013" s="8">
        <f>MAX($B$2:B2012)+1</f>
        <v>1763</v>
      </c>
      <c r="C2013" s="1" t="s">
        <v>779</v>
      </c>
      <c r="E2013" s="23">
        <v>141952.8</v>
      </c>
      <c r="K2013" s="214"/>
    </row>
    <row r="2014" spans="2:11" ht="12.75">
      <c r="B2014" s="8">
        <f>MAX($B$2:B2013)+1</f>
        <v>1764</v>
      </c>
      <c r="C2014" s="1" t="s">
        <v>781</v>
      </c>
      <c r="E2014" s="23">
        <v>31580.67</v>
      </c>
      <c r="K2014" s="214"/>
    </row>
    <row r="2015" spans="2:11" ht="12.75">
      <c r="B2015" s="8">
        <f>MAX($B$2:B2014)+1</f>
        <v>1765</v>
      </c>
      <c r="C2015" s="1" t="s">
        <v>788</v>
      </c>
      <c r="E2015" s="23">
        <v>181964.66</v>
      </c>
      <c r="K2015" s="214"/>
    </row>
    <row r="2016" spans="2:11" ht="12.75">
      <c r="B2016" s="8">
        <f>MAX($B$2:B2015)+1</f>
        <v>1766</v>
      </c>
      <c r="C2016" s="1" t="s">
        <v>812</v>
      </c>
      <c r="E2016" s="23">
        <v>320</v>
      </c>
      <c r="K2016" s="214"/>
    </row>
    <row r="2017" spans="2:11" ht="12.75">
      <c r="B2017" s="8">
        <f>MAX($B$2:B2016)+1</f>
        <v>1767</v>
      </c>
      <c r="C2017" s="1" t="s">
        <v>823</v>
      </c>
      <c r="E2017" s="23">
        <v>400</v>
      </c>
      <c r="K2017" s="214"/>
    </row>
    <row r="2018" spans="2:11" ht="12.75">
      <c r="B2018" s="8">
        <f>MAX($B$2:B2017)+1</f>
        <v>1768</v>
      </c>
      <c r="C2018" s="1" t="s">
        <v>825</v>
      </c>
      <c r="E2018" s="23">
        <v>174817.23</v>
      </c>
      <c r="K2018" s="214"/>
    </row>
    <row r="2019" spans="2:11" ht="12.75">
      <c r="B2019" s="8">
        <f>MAX($B$2:B2018)+1</f>
        <v>1769</v>
      </c>
      <c r="C2019" s="1" t="s">
        <v>839</v>
      </c>
      <c r="E2019" s="23">
        <v>1601.58</v>
      </c>
      <c r="K2019" s="214"/>
    </row>
    <row r="2020" spans="2:11" ht="12.75">
      <c r="B2020" s="8">
        <f>MAX($B$2:B2019)+1</f>
        <v>1770</v>
      </c>
      <c r="C2020" s="1" t="s">
        <v>843</v>
      </c>
      <c r="E2020" s="23">
        <v>63802.1</v>
      </c>
      <c r="K2020" s="214"/>
    </row>
    <row r="2021" spans="2:11" ht="12.75">
      <c r="B2021" s="8">
        <f>MAX($B$2:B2020)+1</f>
        <v>1771</v>
      </c>
      <c r="C2021" s="1" t="s">
        <v>845</v>
      </c>
      <c r="E2021" s="23">
        <v>10728940.95</v>
      </c>
      <c r="K2021" s="214"/>
    </row>
    <row r="2022" spans="2:11" ht="12.75">
      <c r="B2022" s="8">
        <f>MAX($B$2:B2021)+1</f>
        <v>1772</v>
      </c>
      <c r="C2022" s="1" t="s">
        <v>1535</v>
      </c>
      <c r="E2022" s="23">
        <v>1730.59</v>
      </c>
      <c r="K2022" s="214"/>
    </row>
    <row r="2023" spans="2:11" ht="12.75">
      <c r="B2023" s="8">
        <f>MAX($B$2:B2022)+1</f>
        <v>1773</v>
      </c>
      <c r="C2023" s="1" t="s">
        <v>849</v>
      </c>
      <c r="E2023" s="23">
        <v>1432.16</v>
      </c>
      <c r="K2023" s="214"/>
    </row>
    <row r="2024" spans="2:11" ht="12.75">
      <c r="B2024" s="8">
        <f>MAX($B$2:B2023)+1</f>
        <v>1774</v>
      </c>
      <c r="C2024" s="1" t="s">
        <v>855</v>
      </c>
      <c r="E2024" s="23">
        <v>149847.2</v>
      </c>
      <c r="K2024" s="214"/>
    </row>
    <row r="2025" spans="2:11" ht="12.75">
      <c r="B2025" s="8">
        <f>MAX($B$2:B2024)+1</f>
        <v>1775</v>
      </c>
      <c r="C2025" s="1" t="s">
        <v>859</v>
      </c>
      <c r="E2025" s="23">
        <v>3924.16</v>
      </c>
      <c r="K2025" s="214"/>
    </row>
    <row r="2026" spans="2:11" ht="12.75">
      <c r="B2026" s="8">
        <f>MAX($B$2:B2025)+1</f>
        <v>1776</v>
      </c>
      <c r="C2026" s="1" t="s">
        <v>861</v>
      </c>
      <c r="E2026" s="23">
        <v>2114751.18</v>
      </c>
      <c r="K2026" s="214"/>
    </row>
    <row r="2027" spans="2:11" ht="12.75">
      <c r="B2027" s="8">
        <f>MAX($B$2:B2026)+1</f>
        <v>1777</v>
      </c>
      <c r="C2027" s="1" t="s">
        <v>866</v>
      </c>
      <c r="E2027" s="23">
        <v>6050.65</v>
      </c>
      <c r="K2027" s="214"/>
    </row>
    <row r="2028" spans="2:11" ht="12.75">
      <c r="B2028" s="8">
        <f>MAX($B$2:B2027)+1</f>
        <v>1778</v>
      </c>
      <c r="C2028" s="1" t="s">
        <v>868</v>
      </c>
      <c r="E2028" s="23">
        <v>14375.4</v>
      </c>
      <c r="K2028" s="214"/>
    </row>
    <row r="2029" spans="2:11" ht="12.75">
      <c r="B2029" s="8">
        <f>MAX($B$2:B2028)+1</f>
        <v>1779</v>
      </c>
      <c r="C2029" s="1" t="s">
        <v>869</v>
      </c>
      <c r="E2029" s="23">
        <v>470</v>
      </c>
      <c r="K2029" s="214"/>
    </row>
    <row r="2030" spans="2:11" ht="12.75">
      <c r="B2030" s="8">
        <f>MAX($B$2:B2029)+1</f>
        <v>1780</v>
      </c>
      <c r="C2030" s="1" t="s">
        <v>870</v>
      </c>
      <c r="E2030" s="23">
        <v>24379.6</v>
      </c>
      <c r="K2030" s="214"/>
    </row>
    <row r="2031" spans="2:11" ht="12.75">
      <c r="B2031" s="8">
        <f>MAX($B$2:B2030)+1</f>
        <v>1781</v>
      </c>
      <c r="C2031" s="1" t="s">
        <v>881</v>
      </c>
      <c r="E2031" s="23">
        <v>19142567.31</v>
      </c>
      <c r="K2031" s="214"/>
    </row>
    <row r="2032" spans="2:11" ht="12.75">
      <c r="B2032" s="8">
        <f>MAX($B$2:B2031)+1</f>
        <v>1782</v>
      </c>
      <c r="C2032" s="1" t="s">
        <v>894</v>
      </c>
      <c r="E2032" s="23">
        <v>387596.15</v>
      </c>
      <c r="K2032" s="214"/>
    </row>
    <row r="2033" spans="2:11" ht="12.75">
      <c r="B2033" s="8">
        <f>MAX($B$2:B2032)+1</f>
        <v>1783</v>
      </c>
      <c r="C2033" s="1" t="s">
        <v>897</v>
      </c>
      <c r="E2033" s="23">
        <v>6007072.28</v>
      </c>
      <c r="K2033" s="214"/>
    </row>
    <row r="2034" spans="2:11" ht="12.75">
      <c r="B2034" s="8">
        <f>MAX($B$2:B2033)+1</f>
        <v>1784</v>
      </c>
      <c r="C2034" s="1" t="s">
        <v>899</v>
      </c>
      <c r="E2034" s="23">
        <v>6043</v>
      </c>
      <c r="K2034" s="214"/>
    </row>
    <row r="2035" spans="2:11" ht="12.75">
      <c r="B2035" s="8">
        <f>MAX($B$2:B2034)+1</f>
        <v>1785</v>
      </c>
      <c r="C2035" s="1" t="s">
        <v>911</v>
      </c>
      <c r="E2035" s="23">
        <v>8729.49</v>
      </c>
      <c r="K2035" s="214"/>
    </row>
    <row r="2036" spans="2:11" ht="12.75">
      <c r="B2036" s="8">
        <f>MAX($B$2:B2035)+1</f>
        <v>1786</v>
      </c>
      <c r="C2036" s="1" t="s">
        <v>912</v>
      </c>
      <c r="E2036" s="23">
        <v>3200</v>
      </c>
      <c r="K2036" s="214"/>
    </row>
    <row r="2037" spans="2:11" ht="12.75">
      <c r="B2037" s="8">
        <f>MAX($B$2:B2036)+1</f>
        <v>1787</v>
      </c>
      <c r="C2037" s="1" t="s">
        <v>917</v>
      </c>
      <c r="E2037" s="23">
        <v>657882.7899999999</v>
      </c>
      <c r="K2037" s="214"/>
    </row>
    <row r="2038" spans="2:11" ht="12.75">
      <c r="B2038" s="8">
        <f>MAX($B$2:B2037)+1</f>
        <v>1788</v>
      </c>
      <c r="C2038" s="1" t="s">
        <v>920</v>
      </c>
      <c r="E2038" s="23">
        <v>82526.53</v>
      </c>
      <c r="K2038" s="214"/>
    </row>
    <row r="2039" spans="2:11" ht="12.75">
      <c r="B2039" s="8">
        <f>MAX($B$2:B2038)+1</f>
        <v>1789</v>
      </c>
      <c r="C2039" s="1" t="s">
        <v>928</v>
      </c>
      <c r="E2039" s="23">
        <v>17012.36</v>
      </c>
      <c r="K2039" s="214"/>
    </row>
    <row r="2040" spans="2:11" ht="12.75">
      <c r="B2040" s="8">
        <f>MAX($B$2:B2039)+1</f>
        <v>1790</v>
      </c>
      <c r="C2040" s="1" t="s">
        <v>1626</v>
      </c>
      <c r="E2040" s="23">
        <v>211016.45</v>
      </c>
      <c r="K2040" s="214"/>
    </row>
    <row r="2041" spans="2:11" ht="12.75">
      <c r="B2041" s="8">
        <f>MAX($B$2:B2040)+1</f>
        <v>1791</v>
      </c>
      <c r="C2041" s="1" t="s">
        <v>945</v>
      </c>
      <c r="E2041" s="23">
        <v>1071</v>
      </c>
      <c r="K2041" s="214"/>
    </row>
    <row r="2042" spans="2:11" ht="12.75">
      <c r="B2042" s="8">
        <f>MAX($B$2:B2041)+1</f>
        <v>1792</v>
      </c>
      <c r="C2042" s="1" t="s">
        <v>960</v>
      </c>
      <c r="E2042" s="23">
        <v>387596.15</v>
      </c>
      <c r="K2042" s="214"/>
    </row>
    <row r="2043" spans="2:11" ht="12.75">
      <c r="B2043" s="8">
        <f>MAX($B$2:B2042)+1</f>
        <v>1793</v>
      </c>
      <c r="C2043" s="1" t="s">
        <v>994</v>
      </c>
      <c r="E2043" s="23">
        <v>16745.04</v>
      </c>
      <c r="K2043" s="214"/>
    </row>
    <row r="2044" spans="2:11" ht="12.75">
      <c r="B2044" s="8">
        <f>MAX($B$2:B2043)+1</f>
        <v>1794</v>
      </c>
      <c r="C2044" s="1" t="s">
        <v>996</v>
      </c>
      <c r="E2044" s="23">
        <v>27985.6</v>
      </c>
      <c r="K2044" s="214"/>
    </row>
    <row r="2045" spans="2:11" ht="12.75">
      <c r="B2045" s="8">
        <f>MAX($B$2:B2044)+1</f>
        <v>1795</v>
      </c>
      <c r="C2045" s="1" t="s">
        <v>1007</v>
      </c>
      <c r="E2045" s="23">
        <v>45357.96</v>
      </c>
      <c r="K2045" s="214"/>
    </row>
    <row r="2046" spans="2:11" ht="12.75">
      <c r="B2046" s="8">
        <f>MAX($B$2:B2045)+1</f>
        <v>1796</v>
      </c>
      <c r="C2046" s="1" t="s">
        <v>1009</v>
      </c>
      <c r="E2046" s="23">
        <v>89748.98</v>
      </c>
      <c r="K2046" s="214"/>
    </row>
    <row r="2047" spans="2:11" ht="12.75">
      <c r="B2047" s="8">
        <f>MAX($B$2:B2046)+1</f>
        <v>1797</v>
      </c>
      <c r="C2047" s="1" t="s">
        <v>1013</v>
      </c>
      <c r="E2047" s="23">
        <v>235.8</v>
      </c>
      <c r="K2047" s="214"/>
    </row>
    <row r="2048" spans="2:11" ht="12.75">
      <c r="B2048" s="8">
        <f>MAX($B$2:B2047)+1</f>
        <v>1798</v>
      </c>
      <c r="C2048" s="1" t="s">
        <v>1033</v>
      </c>
      <c r="E2048" s="23">
        <v>387596.15</v>
      </c>
      <c r="K2048" s="214"/>
    </row>
    <row r="2049" spans="2:11" ht="12.75">
      <c r="B2049" s="8">
        <f>MAX($B$2:B2048)+1</f>
        <v>1799</v>
      </c>
      <c r="C2049" s="1" t="s">
        <v>1036</v>
      </c>
      <c r="E2049" s="23">
        <v>36335.38</v>
      </c>
      <c r="K2049" s="214"/>
    </row>
    <row r="2050" spans="2:11" ht="12.75">
      <c r="B2050" s="8">
        <f>MAX($B$2:B2049)+1</f>
        <v>1800</v>
      </c>
      <c r="C2050" s="1" t="s">
        <v>1049</v>
      </c>
      <c r="E2050" s="23">
        <v>210071.067</v>
      </c>
      <c r="K2050" s="214"/>
    </row>
    <row r="2051" spans="2:11" ht="12.75">
      <c r="B2051" s="8">
        <f>MAX($B$2:B2050)+1</f>
        <v>1801</v>
      </c>
      <c r="C2051" s="1" t="s">
        <v>1055</v>
      </c>
      <c r="E2051" s="23">
        <v>82898.04</v>
      </c>
      <c r="K2051" s="214"/>
    </row>
    <row r="2052" spans="2:11" ht="12.75">
      <c r="B2052" s="8">
        <f>MAX($B$2:B2051)+1</f>
        <v>1802</v>
      </c>
      <c r="C2052" s="1" t="s">
        <v>1059</v>
      </c>
      <c r="E2052" s="23">
        <v>645809.13</v>
      </c>
      <c r="K2052" s="214"/>
    </row>
    <row r="2053" spans="2:11" ht="12.75">
      <c r="B2053" s="8">
        <f>MAX($B$2:B2052)+1</f>
        <v>1803</v>
      </c>
      <c r="C2053" s="1" t="s">
        <v>1073</v>
      </c>
      <c r="E2053" s="23">
        <v>78121.64</v>
      </c>
      <c r="K2053" s="214"/>
    </row>
    <row r="2054" spans="2:11" ht="12.75">
      <c r="B2054" s="8">
        <f>MAX($B$2:B2053)+1</f>
        <v>1804</v>
      </c>
      <c r="C2054" s="1" t="s">
        <v>1082</v>
      </c>
      <c r="E2054" s="23">
        <v>2277741.9</v>
      </c>
      <c r="K2054" s="214"/>
    </row>
    <row r="2055" spans="2:11" ht="12.75">
      <c r="B2055" s="8">
        <f>MAX($B$2:B2054)+1</f>
        <v>1805</v>
      </c>
      <c r="C2055" s="1" t="s">
        <v>1115</v>
      </c>
      <c r="E2055" s="23">
        <v>24206.23</v>
      </c>
      <c r="K2055" s="214"/>
    </row>
    <row r="2056" spans="2:11" ht="12.75">
      <c r="B2056" s="8">
        <f>MAX($B$2:B2055)+1</f>
        <v>1806</v>
      </c>
      <c r="C2056" s="1" t="s">
        <v>1122</v>
      </c>
      <c r="E2056" s="23">
        <v>54678.81</v>
      </c>
      <c r="K2056" s="214"/>
    </row>
    <row r="2057" spans="2:11" ht="12.75">
      <c r="B2057" s="8">
        <f>MAX($B$2:B2056)+1</f>
        <v>1807</v>
      </c>
      <c r="C2057" s="1" t="s">
        <v>1127</v>
      </c>
      <c r="E2057" s="23">
        <v>133069</v>
      </c>
      <c r="K2057" s="214"/>
    </row>
    <row r="2058" spans="2:11" ht="12.75">
      <c r="B2058" s="8">
        <f>MAX($B$2:B2057)+1</f>
        <v>1808</v>
      </c>
      <c r="C2058" s="1" t="s">
        <v>1143</v>
      </c>
      <c r="E2058" s="23">
        <v>862879.56</v>
      </c>
      <c r="K2058" s="214"/>
    </row>
    <row r="2059" spans="2:11" ht="12.75">
      <c r="B2059" s="8">
        <f>MAX($B$2:B2058)+1</f>
        <v>1809</v>
      </c>
      <c r="C2059" s="1" t="s">
        <v>1153</v>
      </c>
      <c r="E2059" s="23">
        <v>126393.09</v>
      </c>
      <c r="K2059" s="214"/>
    </row>
    <row r="2060" spans="2:11" ht="12.75">
      <c r="B2060" s="8">
        <f>MAX($B$2:B2059)+1</f>
        <v>1810</v>
      </c>
      <c r="C2060" s="1" t="s">
        <v>1541</v>
      </c>
      <c r="E2060" s="23">
        <v>1340</v>
      </c>
      <c r="K2060" s="214"/>
    </row>
    <row r="2061" spans="2:11" ht="12.75">
      <c r="B2061" s="8">
        <f>MAX($B$2:B2060)+1</f>
        <v>1811</v>
      </c>
      <c r="C2061" s="1" t="s">
        <v>1155</v>
      </c>
      <c r="E2061" s="23">
        <v>11833.59</v>
      </c>
      <c r="K2061" s="214"/>
    </row>
    <row r="2062" spans="2:11" ht="12.75">
      <c r="B2062" s="8">
        <f>MAX($B$2:B2061)+1</f>
        <v>1812</v>
      </c>
      <c r="C2062" s="1" t="s">
        <v>1156</v>
      </c>
      <c r="E2062" s="23">
        <v>391431.15</v>
      </c>
      <c r="K2062" s="214"/>
    </row>
    <row r="2063" spans="2:11" ht="13.5" thickBot="1">
      <c r="B2063" s="8">
        <f>MAX($B$2:B2062)+1</f>
        <v>1813</v>
      </c>
      <c r="C2063" s="16" t="s">
        <v>1649</v>
      </c>
      <c r="D2063" s="16"/>
      <c r="E2063" s="24">
        <f>SUM(E2002:E2062)</f>
        <v>47630769.95700001</v>
      </c>
      <c r="K2063" s="214"/>
    </row>
    <row r="2064" spans="2:11" ht="13.5" thickTop="1">
      <c r="B2064" s="8">
        <f>MAX($B$2:B2063)+1</f>
        <v>1814</v>
      </c>
      <c r="K2064" s="214"/>
    </row>
    <row r="2065" spans="2:11" ht="12.75">
      <c r="B2065" s="8">
        <f>MAX($B$2:B2064)+1</f>
        <v>1815</v>
      </c>
      <c r="C2065" s="19" t="s">
        <v>1645</v>
      </c>
      <c r="D2065" s="19" t="s">
        <v>2058</v>
      </c>
      <c r="E2065" s="20" t="s">
        <v>1528</v>
      </c>
      <c r="K2065" s="214"/>
    </row>
    <row r="2066" spans="2:11" ht="12.75">
      <c r="B2066" s="8">
        <f>MAX($B$2:B2065)+1</f>
        <v>1816</v>
      </c>
      <c r="C2066" s="1" t="s">
        <v>575</v>
      </c>
      <c r="E2066" s="23">
        <v>60166.32</v>
      </c>
      <c r="K2066" s="214"/>
    </row>
    <row r="2067" spans="2:11" ht="12.75">
      <c r="B2067" s="8">
        <f>MAX($B$2:B2066)+1</f>
        <v>1817</v>
      </c>
      <c r="C2067" s="1" t="s">
        <v>594</v>
      </c>
      <c r="E2067" s="23">
        <v>676.68</v>
      </c>
      <c r="K2067" s="214"/>
    </row>
    <row r="2068" spans="2:11" ht="13.5" thickBot="1">
      <c r="B2068" s="8">
        <f>MAX($B$2:B2067)+1</f>
        <v>1818</v>
      </c>
      <c r="C2068" s="16" t="s">
        <v>1650</v>
      </c>
      <c r="D2068" s="16"/>
      <c r="E2068" s="24">
        <f>SUM(E2066:E2067)</f>
        <v>60843</v>
      </c>
      <c r="K2068" s="214"/>
    </row>
    <row r="2069" spans="2:11" ht="13.5" thickTop="1">
      <c r="B2069" s="8">
        <f>MAX($B$2:B2068)+1</f>
        <v>1819</v>
      </c>
      <c r="K2069" s="214"/>
    </row>
    <row r="2070" spans="2:11" ht="11.25" customHeight="1">
      <c r="B2070" s="8">
        <f>MAX($B$2:B2069)+1</f>
        <v>1820</v>
      </c>
      <c r="C2070" s="19" t="s">
        <v>1646</v>
      </c>
      <c r="D2070" s="19" t="s">
        <v>2058</v>
      </c>
      <c r="E2070" s="20" t="s">
        <v>1528</v>
      </c>
      <c r="K2070" s="214"/>
    </row>
    <row r="2071" spans="2:11" ht="11.25" customHeight="1">
      <c r="B2071" s="8">
        <f>MAX($B$2:B2070)+1</f>
        <v>1821</v>
      </c>
      <c r="C2071" s="1" t="s">
        <v>294</v>
      </c>
      <c r="E2071" s="23">
        <v>23436.53</v>
      </c>
      <c r="K2071" s="214"/>
    </row>
    <row r="2072" spans="2:11" ht="11.25" customHeight="1">
      <c r="B2072" s="8">
        <f>MAX($B$2:B2071)+1</f>
        <v>1822</v>
      </c>
      <c r="C2072" s="1" t="s">
        <v>1640</v>
      </c>
      <c r="E2072" s="23">
        <v>82674.78</v>
      </c>
      <c r="K2072" s="214"/>
    </row>
    <row r="2073" spans="2:11" ht="11.25" customHeight="1">
      <c r="B2073" s="8">
        <f>MAX($B$2:B2072)+1</f>
        <v>1823</v>
      </c>
      <c r="C2073" s="1" t="s">
        <v>371</v>
      </c>
      <c r="E2073" s="23">
        <v>58561.13</v>
      </c>
      <c r="K2073" s="214"/>
    </row>
    <row r="2074" spans="2:11" ht="11.25" customHeight="1">
      <c r="B2074" s="8">
        <f>MAX($B$2:B2073)+1</f>
        <v>1824</v>
      </c>
      <c r="C2074" s="1" t="s">
        <v>2361</v>
      </c>
      <c r="E2074" s="23">
        <v>195</v>
      </c>
      <c r="K2074" s="214"/>
    </row>
    <row r="2075" spans="2:11" ht="11.25" customHeight="1">
      <c r="B2075" s="8">
        <f>MAX($B$2:B2074)+1</f>
        <v>1825</v>
      </c>
      <c r="C2075" s="1" t="s">
        <v>302</v>
      </c>
      <c r="E2075" s="23">
        <v>97756.8</v>
      </c>
      <c r="K2075" s="214"/>
    </row>
    <row r="2076" spans="2:11" ht="11.25" customHeight="1" thickBot="1">
      <c r="B2076" s="8">
        <f>MAX($B$2:B2075)+1</f>
        <v>1826</v>
      </c>
      <c r="C2076" s="16" t="s">
        <v>1651</v>
      </c>
      <c r="D2076" s="16"/>
      <c r="E2076" s="24">
        <f>SUM(E2071:E2075)</f>
        <v>262624.24</v>
      </c>
      <c r="K2076" s="214"/>
    </row>
    <row r="2077" spans="2:11" ht="11.25" customHeight="1" thickTop="1">
      <c r="B2077" s="8">
        <f>MAX($B$2:B2076)+1</f>
        <v>1827</v>
      </c>
      <c r="K2077" s="214"/>
    </row>
    <row r="2078" spans="2:11" ht="11.25" customHeight="1">
      <c r="B2078" s="8">
        <f>MAX($B$2:B2077)+1</f>
        <v>1828</v>
      </c>
      <c r="C2078" s="19" t="s">
        <v>1647</v>
      </c>
      <c r="D2078" s="19" t="s">
        <v>2058</v>
      </c>
      <c r="E2078" s="20" t="s">
        <v>1528</v>
      </c>
      <c r="K2078" s="214"/>
    </row>
    <row r="2079" spans="2:11" ht="11.25" customHeight="1">
      <c r="B2079" s="8">
        <f>MAX($B$2:B2078)+1</f>
        <v>1829</v>
      </c>
      <c r="C2079" s="1" t="s">
        <v>394</v>
      </c>
      <c r="E2079" s="23">
        <v>6356.03</v>
      </c>
      <c r="K2079" s="214"/>
    </row>
    <row r="2080" spans="2:11" ht="11.25" customHeight="1">
      <c r="B2080" s="8">
        <f>MAX($B$2:B2079)+1</f>
        <v>1830</v>
      </c>
      <c r="C2080" s="1" t="s">
        <v>372</v>
      </c>
      <c r="E2080" s="23">
        <v>49779.52</v>
      </c>
      <c r="K2080" s="214"/>
    </row>
    <row r="2081" spans="2:11" ht="11.25" customHeight="1">
      <c r="B2081" s="8">
        <f>MAX($B$2:B2080)+1</f>
        <v>1831</v>
      </c>
      <c r="C2081" s="1" t="s">
        <v>314</v>
      </c>
      <c r="E2081" s="23">
        <v>9081.29</v>
      </c>
      <c r="K2081" s="214"/>
    </row>
    <row r="2082" spans="2:11" ht="11.25" customHeight="1">
      <c r="B2082" s="8">
        <f>MAX($B$2:B2081)+1</f>
        <v>1832</v>
      </c>
      <c r="C2082" s="1" t="s">
        <v>1978</v>
      </c>
      <c r="E2082" s="23">
        <v>118991.81</v>
      </c>
      <c r="K2082" s="214"/>
    </row>
    <row r="2083" spans="2:11" ht="11.25" customHeight="1">
      <c r="B2083" s="8">
        <f>MAX($B$2:B2082)+1</f>
        <v>1833</v>
      </c>
      <c r="C2083" s="32" t="s">
        <v>1981</v>
      </c>
      <c r="D2083" s="33"/>
      <c r="E2083" s="23">
        <v>1916</v>
      </c>
      <c r="K2083" s="214"/>
    </row>
    <row r="2084" spans="2:11" ht="11.25" customHeight="1">
      <c r="B2084" s="8">
        <f>MAX($B$2:B2083)+1</f>
        <v>1834</v>
      </c>
      <c r="C2084" s="32" t="s">
        <v>373</v>
      </c>
      <c r="D2084" s="33"/>
      <c r="E2084" s="23">
        <v>6824</v>
      </c>
      <c r="K2084" s="214"/>
    </row>
    <row r="2085" spans="2:11" ht="11.25" customHeight="1">
      <c r="B2085" s="8">
        <f>MAX($B$2:B2084)+1</f>
        <v>1835</v>
      </c>
      <c r="C2085" s="32" t="s">
        <v>370</v>
      </c>
      <c r="E2085" s="23">
        <v>388346.15</v>
      </c>
      <c r="K2085" s="214"/>
    </row>
    <row r="2086" spans="2:11" ht="11.25" customHeight="1">
      <c r="B2086" s="8">
        <f>MAX($B$2:B2085)+1</f>
        <v>1836</v>
      </c>
      <c r="C2086" s="32" t="s">
        <v>1641</v>
      </c>
      <c r="E2086" s="23">
        <v>72672.4</v>
      </c>
      <c r="K2086" s="214"/>
    </row>
    <row r="2087" spans="2:11" ht="11.25" customHeight="1">
      <c r="B2087" s="8">
        <f>MAX($B$2:B2086)+1</f>
        <v>1837</v>
      </c>
      <c r="C2087" s="1" t="s">
        <v>375</v>
      </c>
      <c r="E2087" s="23">
        <v>15105</v>
      </c>
      <c r="K2087" s="214"/>
    </row>
    <row r="2088" spans="2:11" ht="11.25" customHeight="1">
      <c r="B2088" s="8">
        <f>MAX($B$2:B2087)+1</f>
        <v>1838</v>
      </c>
      <c r="C2088" s="32" t="s">
        <v>374</v>
      </c>
      <c r="E2088" s="23">
        <v>913</v>
      </c>
      <c r="K2088" s="214"/>
    </row>
    <row r="2089" spans="2:11" ht="11.25" customHeight="1">
      <c r="B2089" s="8">
        <f>MAX($B$2:B2088)+1</f>
        <v>1839</v>
      </c>
      <c r="C2089" s="32" t="s">
        <v>486</v>
      </c>
      <c r="D2089" s="33"/>
      <c r="E2089" s="23">
        <v>53958.78</v>
      </c>
      <c r="K2089" s="214"/>
    </row>
    <row r="2090" spans="2:11" ht="11.25" customHeight="1" thickBot="1">
      <c r="B2090" s="8">
        <f>MAX($B$2:B2089)+1</f>
        <v>1840</v>
      </c>
      <c r="C2090" s="16" t="s">
        <v>1648</v>
      </c>
      <c r="D2090" s="16"/>
      <c r="E2090" s="24">
        <f>SUM(E2079:E2089)</f>
        <v>723943.9800000001</v>
      </c>
      <c r="K2090" s="214"/>
    </row>
    <row r="2091" spans="2:11" ht="11.25" customHeight="1" thickTop="1">
      <c r="B2091" s="8">
        <f>MAX($B$2:B2090)+1</f>
        <v>1841</v>
      </c>
      <c r="K2091" s="214"/>
    </row>
    <row r="2092" spans="2:11" ht="11.25" customHeight="1">
      <c r="B2092" s="8">
        <f>MAX($B$2:B2091)+1</f>
        <v>1842</v>
      </c>
      <c r="C2092" s="243" t="s">
        <v>376</v>
      </c>
      <c r="D2092" s="31"/>
      <c r="E2092" s="31"/>
      <c r="F2092" s="31"/>
      <c r="G2092" s="31"/>
      <c r="K2092" s="214"/>
    </row>
    <row r="2093" spans="2:11" ht="11.25" customHeight="1">
      <c r="B2093" s="8">
        <f>MAX($B$2:B2092)+1</f>
        <v>1843</v>
      </c>
      <c r="C2093" s="19" t="s">
        <v>377</v>
      </c>
      <c r="D2093" s="19" t="s">
        <v>2058</v>
      </c>
      <c r="E2093" s="20" t="s">
        <v>1528</v>
      </c>
      <c r="F2093" s="20"/>
      <c r="G2093" s="21"/>
      <c r="K2093" s="214"/>
    </row>
    <row r="2094" spans="2:11" ht="11.25" customHeight="1">
      <c r="B2094" s="8">
        <f>MAX($B$2:B2093)+1</f>
        <v>1844</v>
      </c>
      <c r="C2094" s="1" t="s">
        <v>1166</v>
      </c>
      <c r="E2094" s="23">
        <v>124432.97</v>
      </c>
      <c r="G2094" s="34"/>
      <c r="K2094" s="214"/>
    </row>
    <row r="2095" spans="1:11" ht="11.25" customHeight="1">
      <c r="A2095" s="8"/>
      <c r="B2095" s="8">
        <f>MAX($B$2:B2094)+1</f>
        <v>1845</v>
      </c>
      <c r="C2095" s="1" t="s">
        <v>1774</v>
      </c>
      <c r="E2095" s="23">
        <v>2941.77</v>
      </c>
      <c r="G2095" s="34"/>
      <c r="K2095" s="214"/>
    </row>
    <row r="2096" spans="1:11" ht="11.25" customHeight="1">
      <c r="A2096" s="8"/>
      <c r="B2096" s="8">
        <f>MAX($B$2:B2095)+1</f>
        <v>1846</v>
      </c>
      <c r="C2096" s="1" t="s">
        <v>1167</v>
      </c>
      <c r="E2096" s="23">
        <v>144422.727</v>
      </c>
      <c r="G2096" s="34"/>
      <c r="K2096" s="214"/>
    </row>
    <row r="2097" spans="1:11" ht="11.25" customHeight="1">
      <c r="A2097" s="8"/>
      <c r="B2097" s="8">
        <f>MAX($B$2:B2096)+1</f>
        <v>1847</v>
      </c>
      <c r="C2097" s="1" t="s">
        <v>1171</v>
      </c>
      <c r="E2097" s="23">
        <v>19129.34</v>
      </c>
      <c r="G2097" s="34"/>
      <c r="K2097" s="214"/>
    </row>
    <row r="2098" spans="1:11" ht="11.25" customHeight="1">
      <c r="A2098" s="8"/>
      <c r="B2098" s="8">
        <f>MAX($B$2:B2097)+1</f>
        <v>1848</v>
      </c>
      <c r="C2098" s="1" t="s">
        <v>621</v>
      </c>
      <c r="E2098" s="23">
        <v>5806.88</v>
      </c>
      <c r="G2098" s="34"/>
      <c r="K2098" s="214"/>
    </row>
    <row r="2099" spans="1:11" ht="11.25" customHeight="1">
      <c r="A2099" s="8"/>
      <c r="B2099" s="8">
        <f>MAX($B$2:B2098)+1</f>
        <v>1849</v>
      </c>
      <c r="C2099" s="1" t="s">
        <v>1172</v>
      </c>
      <c r="E2099" s="23">
        <v>36283.86</v>
      </c>
      <c r="G2099" s="34"/>
      <c r="K2099" s="214"/>
    </row>
    <row r="2100" spans="1:11" ht="11.25" customHeight="1">
      <c r="A2100" s="8"/>
      <c r="B2100" s="8">
        <f>MAX($B$2:B2099)+1</f>
        <v>1850</v>
      </c>
      <c r="C2100" s="1" t="s">
        <v>1174</v>
      </c>
      <c r="E2100" s="23">
        <v>5205.2</v>
      </c>
      <c r="G2100" s="34"/>
      <c r="K2100" s="214"/>
    </row>
    <row r="2101" spans="1:11" ht="11.25" customHeight="1">
      <c r="A2101" s="8"/>
      <c r="B2101" s="8">
        <f>MAX($B$2:B2100)+1</f>
        <v>1851</v>
      </c>
      <c r="C2101" s="1" t="s">
        <v>1176</v>
      </c>
      <c r="E2101" s="23">
        <v>243680.3</v>
      </c>
      <c r="G2101" s="34"/>
      <c r="K2101" s="214"/>
    </row>
    <row r="2102" spans="1:11" ht="11.25" customHeight="1">
      <c r="A2102" s="8"/>
      <c r="B2102" s="8">
        <f>MAX($B$2:B2101)+1</f>
        <v>1852</v>
      </c>
      <c r="C2102" s="1" t="s">
        <v>1178</v>
      </c>
      <c r="E2102" s="23">
        <v>1105176.93</v>
      </c>
      <c r="G2102" s="34"/>
      <c r="K2102" s="214"/>
    </row>
    <row r="2103" spans="1:11" ht="11.25" customHeight="1">
      <c r="A2103" s="8"/>
      <c r="B2103" s="8">
        <f>MAX($B$2:B2102)+1</f>
        <v>1853</v>
      </c>
      <c r="C2103" s="1" t="s">
        <v>1180</v>
      </c>
      <c r="E2103" s="23">
        <v>164487.79</v>
      </c>
      <c r="G2103" s="34"/>
      <c r="K2103" s="214"/>
    </row>
    <row r="2104" spans="1:11" ht="11.25" customHeight="1">
      <c r="A2104" s="8"/>
      <c r="B2104" s="8">
        <f>MAX($B$2:B2103)+1</f>
        <v>1854</v>
      </c>
      <c r="C2104" s="1" t="s">
        <v>622</v>
      </c>
      <c r="E2104" s="23">
        <v>213233.41999999998</v>
      </c>
      <c r="G2104" s="34"/>
      <c r="K2104" s="214"/>
    </row>
    <row r="2105" spans="1:11" ht="11.25" customHeight="1">
      <c r="A2105" s="8"/>
      <c r="B2105" s="8">
        <f>MAX($B$2:B2104)+1</f>
        <v>1855</v>
      </c>
      <c r="C2105" s="1" t="s">
        <v>1187</v>
      </c>
      <c r="E2105" s="23">
        <v>425843.94</v>
      </c>
      <c r="G2105" s="34"/>
      <c r="K2105" s="214"/>
    </row>
    <row r="2106" spans="1:11" ht="11.25" customHeight="1">
      <c r="A2106" s="8"/>
      <c r="B2106" s="8">
        <f>MAX($B$2:B2105)+1</f>
        <v>1856</v>
      </c>
      <c r="C2106" s="1" t="s">
        <v>1188</v>
      </c>
      <c r="E2106" s="23">
        <v>16566.29</v>
      </c>
      <c r="G2106" s="34"/>
      <c r="K2106" s="214"/>
    </row>
    <row r="2107" spans="1:11" ht="11.25" customHeight="1">
      <c r="A2107" s="8"/>
      <c r="B2107" s="8">
        <f>MAX($B$2:B2106)+1</f>
        <v>1857</v>
      </c>
      <c r="C2107" s="1" t="s">
        <v>1192</v>
      </c>
      <c r="E2107" s="23">
        <v>210385.66</v>
      </c>
      <c r="G2107" s="34"/>
      <c r="K2107" s="214"/>
    </row>
    <row r="2108" spans="1:11" ht="11.25" customHeight="1">
      <c r="A2108" s="8"/>
      <c r="B2108" s="8">
        <f>MAX($B$2:B2107)+1</f>
        <v>1858</v>
      </c>
      <c r="C2108" s="1" t="s">
        <v>1193</v>
      </c>
      <c r="E2108" s="23">
        <v>805633.6479999999</v>
      </c>
      <c r="G2108" s="34"/>
      <c r="K2108" s="214"/>
    </row>
    <row r="2109" spans="1:11" ht="11.25" customHeight="1">
      <c r="A2109" s="8"/>
      <c r="B2109" s="8">
        <f>MAX($B$2:B2108)+1</f>
        <v>1859</v>
      </c>
      <c r="C2109" s="1" t="s">
        <v>1194</v>
      </c>
      <c r="E2109" s="23">
        <v>3838.5</v>
      </c>
      <c r="G2109" s="34"/>
      <c r="K2109" s="214"/>
    </row>
    <row r="2110" spans="1:11" ht="11.25" customHeight="1">
      <c r="A2110" s="8"/>
      <c r="B2110" s="8">
        <f>MAX($B$2:B2109)+1</f>
        <v>1860</v>
      </c>
      <c r="C2110" s="1" t="s">
        <v>1198</v>
      </c>
      <c r="E2110" s="23">
        <v>213160.29</v>
      </c>
      <c r="G2110" s="34"/>
      <c r="K2110" s="214"/>
    </row>
    <row r="2111" spans="1:11" ht="11.25" customHeight="1">
      <c r="A2111" s="8"/>
      <c r="B2111" s="8">
        <f>MAX($B$2:B2110)+1</f>
        <v>1861</v>
      </c>
      <c r="C2111" s="1" t="s">
        <v>311</v>
      </c>
      <c r="E2111" s="23">
        <v>19864.7</v>
      </c>
      <c r="G2111" s="34"/>
      <c r="K2111" s="214"/>
    </row>
    <row r="2112" spans="1:11" ht="11.25" customHeight="1">
      <c r="A2112" s="8"/>
      <c r="B2112" s="8">
        <f>MAX($B$2:B2111)+1</f>
        <v>1862</v>
      </c>
      <c r="C2112" s="1" t="s">
        <v>235</v>
      </c>
      <c r="E2112" s="23">
        <v>368802.78</v>
      </c>
      <c r="G2112" s="34"/>
      <c r="K2112" s="214"/>
    </row>
    <row r="2113" spans="1:11" ht="11.25" customHeight="1">
      <c r="A2113" s="8"/>
      <c r="B2113" s="8">
        <f>MAX($B$2:B2112)+1</f>
        <v>1863</v>
      </c>
      <c r="C2113" s="1" t="s">
        <v>623</v>
      </c>
      <c r="E2113" s="23">
        <v>1421925.4799999997</v>
      </c>
      <c r="G2113" s="34"/>
      <c r="K2113" s="214"/>
    </row>
    <row r="2114" spans="1:11" ht="11.25" customHeight="1">
      <c r="A2114" s="8"/>
      <c r="B2114" s="8">
        <f>MAX($B$2:B2113)+1</f>
        <v>1864</v>
      </c>
      <c r="C2114" s="1" t="s">
        <v>1205</v>
      </c>
      <c r="E2114" s="23">
        <v>105784.97</v>
      </c>
      <c r="G2114" s="34"/>
      <c r="K2114" s="214"/>
    </row>
    <row r="2115" spans="1:11" ht="11.25" customHeight="1">
      <c r="A2115" s="8"/>
      <c r="B2115" s="8">
        <f>MAX($B$2:B2114)+1</f>
        <v>1865</v>
      </c>
      <c r="C2115" s="1" t="s">
        <v>1207</v>
      </c>
      <c r="E2115" s="23">
        <v>151070.55</v>
      </c>
      <c r="G2115" s="34"/>
      <c r="K2115" s="214"/>
    </row>
    <row r="2116" spans="1:11" ht="11.25" customHeight="1">
      <c r="A2116" s="8"/>
      <c r="B2116" s="8">
        <f>MAX($B$2:B2115)+1</f>
        <v>1866</v>
      </c>
      <c r="C2116" s="1" t="s">
        <v>379</v>
      </c>
      <c r="E2116" s="23">
        <v>92338</v>
      </c>
      <c r="G2116" s="34"/>
      <c r="K2116" s="214"/>
    </row>
    <row r="2117" spans="1:11" ht="11.25" customHeight="1">
      <c r="A2117" s="8"/>
      <c r="B2117" s="8">
        <f>MAX($B$2:B2116)+1</f>
        <v>1867</v>
      </c>
      <c r="C2117" s="1" t="s">
        <v>624</v>
      </c>
      <c r="E2117" s="23">
        <v>343689.68</v>
      </c>
      <c r="G2117" s="34"/>
      <c r="K2117" s="214"/>
    </row>
    <row r="2118" spans="1:11" ht="11.25" customHeight="1">
      <c r="A2118" s="8"/>
      <c r="B2118" s="8">
        <f>MAX($B$2:B2117)+1</f>
        <v>1868</v>
      </c>
      <c r="C2118" s="1" t="s">
        <v>1209</v>
      </c>
      <c r="E2118" s="23">
        <v>211900.25</v>
      </c>
      <c r="G2118" s="34"/>
      <c r="K2118" s="214"/>
    </row>
    <row r="2119" spans="1:11" ht="11.25" customHeight="1">
      <c r="A2119" s="8"/>
      <c r="B2119" s="8">
        <f>MAX($B$2:B2118)+1</f>
        <v>1869</v>
      </c>
      <c r="C2119" s="1" t="s">
        <v>380</v>
      </c>
      <c r="E2119" s="23">
        <v>6225.16</v>
      </c>
      <c r="G2119" s="34"/>
      <c r="K2119" s="214"/>
    </row>
    <row r="2120" spans="1:11" ht="11.25" customHeight="1">
      <c r="A2120" s="8"/>
      <c r="B2120" s="8">
        <f>MAX($B$2:B2119)+1</f>
        <v>1870</v>
      </c>
      <c r="C2120" s="1" t="s">
        <v>315</v>
      </c>
      <c r="E2120" s="23">
        <v>5278582</v>
      </c>
      <c r="G2120" s="34"/>
      <c r="K2120" s="214"/>
    </row>
    <row r="2121" spans="1:11" ht="11.25" customHeight="1">
      <c r="A2121" s="8"/>
      <c r="B2121" s="8">
        <f>MAX($B$2:B2120)+1</f>
        <v>1871</v>
      </c>
      <c r="C2121" s="1" t="s">
        <v>317</v>
      </c>
      <c r="E2121" s="23">
        <v>57849.26</v>
      </c>
      <c r="G2121" s="34"/>
      <c r="K2121" s="214"/>
    </row>
    <row r="2122" spans="1:11" ht="11.25" customHeight="1">
      <c r="A2122" s="8"/>
      <c r="B2122" s="8">
        <f>MAX($B$2:B2121)+1</f>
        <v>1872</v>
      </c>
      <c r="C2122" s="33" t="s">
        <v>1788</v>
      </c>
      <c r="D2122" s="33" t="s">
        <v>2126</v>
      </c>
      <c r="E2122" s="23">
        <v>187016.89</v>
      </c>
      <c r="G2122" s="34"/>
      <c r="K2122" s="214"/>
    </row>
    <row r="2123" spans="1:11" ht="11.25" customHeight="1">
      <c r="A2123" s="8"/>
      <c r="B2123" s="8">
        <f>MAX($B$2:B2122)+1</f>
        <v>1873</v>
      </c>
      <c r="C2123" s="1" t="s">
        <v>1213</v>
      </c>
      <c r="E2123" s="23">
        <v>34676.42</v>
      </c>
      <c r="G2123" s="34"/>
      <c r="K2123" s="214"/>
    </row>
    <row r="2124" spans="1:11" ht="11.25" customHeight="1">
      <c r="A2124" s="8"/>
      <c r="B2124" s="8">
        <f>MAX($B$2:B2123)+1</f>
        <v>1874</v>
      </c>
      <c r="C2124" s="1" t="s">
        <v>381</v>
      </c>
      <c r="E2124" s="23">
        <v>8923.18</v>
      </c>
      <c r="G2124" s="34"/>
      <c r="K2124" s="214"/>
    </row>
    <row r="2125" spans="1:11" ht="11.25" customHeight="1">
      <c r="A2125" s="8"/>
      <c r="B2125" s="8">
        <f>MAX($B$2:B2124)+1</f>
        <v>1875</v>
      </c>
      <c r="C2125" s="1" t="s">
        <v>1217</v>
      </c>
      <c r="E2125" s="23">
        <v>294965.07</v>
      </c>
      <c r="G2125" s="34"/>
      <c r="K2125" s="214"/>
    </row>
    <row r="2126" spans="1:11" ht="11.25" customHeight="1">
      <c r="A2126" s="8"/>
      <c r="B2126" s="8">
        <f>MAX($B$2:B2125)+1</f>
        <v>1876</v>
      </c>
      <c r="C2126" s="1" t="s">
        <v>1221</v>
      </c>
      <c r="D2126" s="1" t="s">
        <v>2052</v>
      </c>
      <c r="E2126" s="23">
        <v>432496.39</v>
      </c>
      <c r="G2126" s="34"/>
      <c r="K2126" s="214"/>
    </row>
    <row r="2127" spans="1:11" ht="11.25" customHeight="1">
      <c r="A2127" s="8"/>
      <c r="B2127" s="8">
        <f>MAX($B$2:B2126)+1</f>
        <v>1877</v>
      </c>
      <c r="C2127" s="1" t="s">
        <v>236</v>
      </c>
      <c r="E2127" s="23">
        <v>2045163.798</v>
      </c>
      <c r="G2127" s="34"/>
      <c r="K2127" s="214"/>
    </row>
    <row r="2128" spans="1:11" ht="11.25" customHeight="1">
      <c r="A2128" s="8"/>
      <c r="B2128" s="8">
        <f>MAX($B$2:B2127)+1</f>
        <v>1878</v>
      </c>
      <c r="C2128" s="1" t="s">
        <v>1227</v>
      </c>
      <c r="E2128" s="23">
        <v>9309.91</v>
      </c>
      <c r="G2128" s="34"/>
      <c r="K2128" s="214"/>
    </row>
    <row r="2129" spans="1:11" ht="11.25" customHeight="1">
      <c r="A2129" s="8"/>
      <c r="B2129" s="8">
        <f>MAX($B$2:B2128)+1</f>
        <v>1879</v>
      </c>
      <c r="C2129" s="1" t="s">
        <v>1230</v>
      </c>
      <c r="D2129" s="1" t="s">
        <v>2045</v>
      </c>
      <c r="E2129" s="23">
        <v>7186.76</v>
      </c>
      <c r="G2129" s="34"/>
      <c r="K2129" s="214"/>
    </row>
    <row r="2130" spans="1:11" ht="11.25" customHeight="1">
      <c r="A2130" s="8"/>
      <c r="B2130" s="8">
        <f>MAX($B$2:B2129)+1</f>
        <v>1880</v>
      </c>
      <c r="C2130" s="1" t="s">
        <v>2362</v>
      </c>
      <c r="E2130" s="23">
        <v>317813.2</v>
      </c>
      <c r="G2130" s="34"/>
      <c r="K2130" s="214"/>
    </row>
    <row r="2131" spans="1:11" ht="11.25" customHeight="1">
      <c r="A2131" s="8"/>
      <c r="B2131" s="8">
        <f>MAX($B$2:B2130)+1</f>
        <v>1881</v>
      </c>
      <c r="C2131" s="1" t="s">
        <v>237</v>
      </c>
      <c r="E2131" s="23">
        <v>1150522.28</v>
      </c>
      <c r="G2131" s="34"/>
      <c r="K2131" s="214"/>
    </row>
    <row r="2132" spans="1:11" ht="11.25" customHeight="1">
      <c r="A2132" s="8"/>
      <c r="B2132" s="8">
        <f>MAX($B$2:B2131)+1</f>
        <v>1882</v>
      </c>
      <c r="C2132" s="1" t="s">
        <v>1546</v>
      </c>
      <c r="E2132" s="23">
        <v>76801.54000000001</v>
      </c>
      <c r="G2132" s="34"/>
      <c r="K2132" s="214"/>
    </row>
    <row r="2133" spans="1:11" ht="11.25" customHeight="1">
      <c r="A2133" s="8"/>
      <c r="B2133" s="8">
        <f>MAX($B$2:B2132)+1</f>
        <v>1883</v>
      </c>
      <c r="C2133" s="1" t="s">
        <v>382</v>
      </c>
      <c r="E2133" s="23">
        <v>2057.27</v>
      </c>
      <c r="G2133" s="34"/>
      <c r="K2133" s="214"/>
    </row>
    <row r="2134" spans="1:11" ht="11.25" customHeight="1">
      <c r="A2134" s="8"/>
      <c r="B2134" s="8">
        <f>MAX($B$2:B2133)+1</f>
        <v>1884</v>
      </c>
      <c r="C2134" s="1" t="s">
        <v>1239</v>
      </c>
      <c r="E2134" s="23">
        <v>353385.82999999996</v>
      </c>
      <c r="G2134" s="34"/>
      <c r="K2134" s="214"/>
    </row>
    <row r="2135" spans="1:11" ht="11.25" customHeight="1">
      <c r="A2135" s="8"/>
      <c r="B2135" s="8">
        <f>MAX($B$2:B2134)+1</f>
        <v>1885</v>
      </c>
      <c r="C2135" s="1" t="s">
        <v>1241</v>
      </c>
      <c r="E2135" s="23">
        <v>65891.48</v>
      </c>
      <c r="G2135" s="34"/>
      <c r="K2135" s="214"/>
    </row>
    <row r="2136" spans="1:11" ht="11.25" customHeight="1">
      <c r="A2136" s="8"/>
      <c r="B2136" s="8">
        <f>MAX($B$2:B2135)+1</f>
        <v>1886</v>
      </c>
      <c r="C2136" s="1" t="s">
        <v>1244</v>
      </c>
      <c r="E2136" s="23">
        <v>22055.03</v>
      </c>
      <c r="G2136" s="34"/>
      <c r="K2136" s="214"/>
    </row>
    <row r="2137" spans="1:11" ht="11.25" customHeight="1">
      <c r="A2137" s="8"/>
      <c r="B2137" s="8">
        <f>MAX($B$2:B2136)+1</f>
        <v>1887</v>
      </c>
      <c r="C2137" s="1" t="s">
        <v>626</v>
      </c>
      <c r="E2137" s="23">
        <v>24770.18</v>
      </c>
      <c r="G2137" s="34"/>
      <c r="K2137" s="214"/>
    </row>
    <row r="2138" spans="1:11" ht="11.25" customHeight="1">
      <c r="A2138" s="8"/>
      <c r="B2138" s="8">
        <f>MAX($B$2:B2137)+1</f>
        <v>1888</v>
      </c>
      <c r="C2138" s="1" t="s">
        <v>383</v>
      </c>
      <c r="E2138" s="23">
        <v>19458.83</v>
      </c>
      <c r="G2138" s="34"/>
      <c r="K2138" s="214"/>
    </row>
    <row r="2139" spans="1:11" ht="11.25" customHeight="1">
      <c r="A2139" s="8"/>
      <c r="B2139" s="8">
        <f>MAX($B$2:B2138)+1</f>
        <v>1889</v>
      </c>
      <c r="C2139" s="1" t="s">
        <v>1260</v>
      </c>
      <c r="E2139" s="23">
        <v>167581.476</v>
      </c>
      <c r="G2139" s="34"/>
      <c r="K2139" s="214"/>
    </row>
    <row r="2140" spans="1:11" ht="11.25" customHeight="1">
      <c r="A2140" s="8"/>
      <c r="B2140" s="8">
        <f>MAX($B$2:B2139)+1</f>
        <v>1890</v>
      </c>
      <c r="C2140" s="1" t="s">
        <v>1261</v>
      </c>
      <c r="E2140" s="23">
        <v>67350.246</v>
      </c>
      <c r="G2140" s="34"/>
      <c r="K2140" s="214"/>
    </row>
    <row r="2141" spans="1:11" ht="11.25" customHeight="1">
      <c r="A2141" s="8"/>
      <c r="B2141" s="8">
        <f>MAX($B$2:B2140)+1</f>
        <v>1891</v>
      </c>
      <c r="C2141" s="1" t="s">
        <v>1262</v>
      </c>
      <c r="E2141" s="23">
        <v>11883.25</v>
      </c>
      <c r="G2141" s="34"/>
      <c r="K2141" s="214"/>
    </row>
    <row r="2142" spans="1:11" ht="11.25" customHeight="1">
      <c r="A2142" s="8"/>
      <c r="B2142" s="8">
        <f>MAX($B$2:B2141)+1</f>
        <v>1892</v>
      </c>
      <c r="C2142" s="1" t="s">
        <v>1263</v>
      </c>
      <c r="D2142" s="1" t="s">
        <v>2027</v>
      </c>
      <c r="E2142" s="23">
        <v>29512.45</v>
      </c>
      <c r="G2142" s="34"/>
      <c r="K2142" s="214"/>
    </row>
    <row r="2143" spans="1:11" ht="11.25" customHeight="1">
      <c r="A2143" s="8"/>
      <c r="B2143" s="8">
        <f>MAX($B$2:B2142)+1</f>
        <v>1893</v>
      </c>
      <c r="C2143" s="33" t="s">
        <v>1801</v>
      </c>
      <c r="D2143" s="33" t="s">
        <v>2072</v>
      </c>
      <c r="E2143" s="23">
        <v>283503</v>
      </c>
      <c r="G2143" s="34"/>
      <c r="K2143" s="214"/>
    </row>
    <row r="2144" spans="1:11" ht="11.25" customHeight="1">
      <c r="A2144" s="8"/>
      <c r="B2144" s="8">
        <f>MAX($B$2:B2143)+1</f>
        <v>1894</v>
      </c>
      <c r="C2144" s="33" t="s">
        <v>1264</v>
      </c>
      <c r="E2144" s="23">
        <v>103188.95</v>
      </c>
      <c r="G2144" s="34"/>
      <c r="K2144" s="214"/>
    </row>
    <row r="2145" spans="1:11" ht="11.25" customHeight="1">
      <c r="A2145" s="8"/>
      <c r="B2145" s="8">
        <f>MAX($B$2:B2144)+1</f>
        <v>1895</v>
      </c>
      <c r="C2145" s="33" t="s">
        <v>1265</v>
      </c>
      <c r="D2145" s="1" t="s">
        <v>2073</v>
      </c>
      <c r="E2145" s="23">
        <v>14473.57</v>
      </c>
      <c r="G2145" s="34"/>
      <c r="K2145" s="214"/>
    </row>
    <row r="2146" spans="1:11" ht="11.25" customHeight="1">
      <c r="A2146" s="8"/>
      <c r="B2146" s="8">
        <f>MAX($B$2:B2145)+1</f>
        <v>1896</v>
      </c>
      <c r="C2146" s="33" t="s">
        <v>1267</v>
      </c>
      <c r="E2146" s="23">
        <v>69806.746</v>
      </c>
      <c r="G2146" s="34"/>
      <c r="K2146" s="214"/>
    </row>
    <row r="2147" spans="1:11" ht="11.25" customHeight="1">
      <c r="A2147" s="8"/>
      <c r="B2147" s="8">
        <f>MAX($B$2:B2146)+1</f>
        <v>1897</v>
      </c>
      <c r="C2147" s="33" t="s">
        <v>1268</v>
      </c>
      <c r="E2147" s="23">
        <v>239284.98</v>
      </c>
      <c r="G2147" s="34"/>
      <c r="K2147" s="214"/>
    </row>
    <row r="2148" spans="1:11" ht="11.25" customHeight="1">
      <c r="A2148" s="8"/>
      <c r="B2148" s="8">
        <f>MAX($B$2:B2147)+1</f>
        <v>1898</v>
      </c>
      <c r="C2148" s="33" t="s">
        <v>2290</v>
      </c>
      <c r="D2148" s="33"/>
      <c r="E2148" s="23">
        <v>32603.25</v>
      </c>
      <c r="G2148" s="34"/>
      <c r="K2148" s="214"/>
    </row>
    <row r="2149" spans="1:11" ht="11.25" customHeight="1">
      <c r="A2149" s="8"/>
      <c r="B2149" s="8">
        <f>MAX($B$2:B2148)+1</f>
        <v>1899</v>
      </c>
      <c r="C2149" s="33" t="s">
        <v>1270</v>
      </c>
      <c r="D2149" s="33" t="s">
        <v>2039</v>
      </c>
      <c r="E2149" s="23">
        <v>22177.33</v>
      </c>
      <c r="G2149" s="34"/>
      <c r="K2149" s="214"/>
    </row>
    <row r="2150" spans="1:11" ht="11.25" customHeight="1">
      <c r="A2150" s="8"/>
      <c r="B2150" s="8">
        <f>MAX($B$2:B2149)+1</f>
        <v>1900</v>
      </c>
      <c r="C2150" s="33" t="s">
        <v>1806</v>
      </c>
      <c r="D2150" s="33" t="s">
        <v>2077</v>
      </c>
      <c r="E2150" s="23">
        <v>144560.54</v>
      </c>
      <c r="G2150" s="34"/>
      <c r="K2150" s="214"/>
    </row>
    <row r="2151" spans="1:11" ht="11.25" customHeight="1">
      <c r="A2151" s="8"/>
      <c r="B2151" s="8">
        <f>MAX($B$2:B2150)+1</f>
        <v>1901</v>
      </c>
      <c r="C2151" s="33" t="s">
        <v>321</v>
      </c>
      <c r="D2151" s="33"/>
      <c r="E2151" s="23">
        <v>532.71</v>
      </c>
      <c r="G2151" s="34"/>
      <c r="K2151" s="214"/>
    </row>
    <row r="2152" spans="1:11" ht="11.25" customHeight="1">
      <c r="A2152" s="8"/>
      <c r="B2152" s="8">
        <f>MAX($B$2:B2151)+1</f>
        <v>1902</v>
      </c>
      <c r="C2152" s="33" t="s">
        <v>1275</v>
      </c>
      <c r="D2152" s="33"/>
      <c r="E2152" s="23">
        <v>303004.96</v>
      </c>
      <c r="G2152" s="34"/>
      <c r="K2152" s="214"/>
    </row>
    <row r="2153" spans="1:11" ht="11.25" customHeight="1">
      <c r="A2153" s="8"/>
      <c r="B2153" s="8">
        <f>MAX($B$2:B2152)+1</f>
        <v>1903</v>
      </c>
      <c r="C2153" s="33" t="s">
        <v>1630</v>
      </c>
      <c r="D2153" s="33"/>
      <c r="E2153" s="23">
        <v>42737.42</v>
      </c>
      <c r="G2153" s="34"/>
      <c r="K2153" s="214"/>
    </row>
    <row r="2154" spans="1:11" ht="11.25" customHeight="1">
      <c r="A2154" s="8"/>
      <c r="B2154" s="8">
        <f>MAX($B$2:B2153)+1</f>
        <v>1904</v>
      </c>
      <c r="C2154" s="33" t="s">
        <v>1809</v>
      </c>
      <c r="D2154" s="33"/>
      <c r="E2154" s="23">
        <v>619435.15</v>
      </c>
      <c r="G2154" s="34"/>
      <c r="K2154" s="214"/>
    </row>
    <row r="2155" spans="1:11" ht="11.25" customHeight="1">
      <c r="A2155" s="8"/>
      <c r="B2155" s="8">
        <f>MAX($B$2:B2154)+1</f>
        <v>1905</v>
      </c>
      <c r="C2155" s="33" t="s">
        <v>1277</v>
      </c>
      <c r="D2155" s="33" t="s">
        <v>2081</v>
      </c>
      <c r="E2155" s="23">
        <v>3886.188</v>
      </c>
      <c r="G2155" s="34"/>
      <c r="K2155" s="214"/>
    </row>
    <row r="2156" spans="1:11" ht="11.25" customHeight="1">
      <c r="A2156" s="8"/>
      <c r="B2156" s="8">
        <f>MAX($B$2:B2155)+1</f>
        <v>1906</v>
      </c>
      <c r="C2156" s="33" t="s">
        <v>323</v>
      </c>
      <c r="D2156" s="33"/>
      <c r="E2156" s="23">
        <v>94779365.157</v>
      </c>
      <c r="G2156" s="34"/>
      <c r="K2156" s="214"/>
    </row>
    <row r="2157" spans="1:11" ht="11.25" customHeight="1">
      <c r="A2157" s="8"/>
      <c r="B2157" s="8">
        <f>MAX($B$2:B2156)+1</f>
        <v>1907</v>
      </c>
      <c r="C2157" s="33" t="s">
        <v>1294</v>
      </c>
      <c r="D2157" s="33"/>
      <c r="E2157" s="23">
        <v>16205.78</v>
      </c>
      <c r="G2157" s="34"/>
      <c r="K2157" s="214"/>
    </row>
    <row r="2158" spans="1:11" ht="11.25" customHeight="1">
      <c r="A2158" s="8"/>
      <c r="B2158" s="8">
        <f>MAX($B$2:B2157)+1</f>
        <v>1908</v>
      </c>
      <c r="C2158" s="33" t="s">
        <v>1295</v>
      </c>
      <c r="D2158" s="33"/>
      <c r="E2158" s="23">
        <v>46176.71</v>
      </c>
      <c r="G2158" s="34"/>
      <c r="K2158" s="214"/>
    </row>
    <row r="2159" spans="1:11" ht="11.25" customHeight="1">
      <c r="A2159" s="8"/>
      <c r="B2159" s="8">
        <f>MAX($B$2:B2158)+1</f>
        <v>1909</v>
      </c>
      <c r="C2159" s="33" t="s">
        <v>1298</v>
      </c>
      <c r="D2159" s="33" t="s">
        <v>2092</v>
      </c>
      <c r="E2159" s="23">
        <v>319942.95</v>
      </c>
      <c r="G2159" s="34"/>
      <c r="K2159" s="214"/>
    </row>
    <row r="2160" spans="1:11" ht="11.25" customHeight="1">
      <c r="A2160" s="8"/>
      <c r="B2160" s="8">
        <f>MAX($B$2:B2159)+1</f>
        <v>1910</v>
      </c>
      <c r="C2160" s="33" t="s">
        <v>629</v>
      </c>
      <c r="D2160" s="33"/>
      <c r="E2160" s="23">
        <v>130599.23</v>
      </c>
      <c r="G2160" s="34"/>
      <c r="K2160" s="214"/>
    </row>
    <row r="2161" spans="1:11" ht="11.25" customHeight="1">
      <c r="A2161" s="8"/>
      <c r="B2161" s="8">
        <f>MAX($B$2:B2160)+1</f>
        <v>1911</v>
      </c>
      <c r="C2161" s="33" t="s">
        <v>630</v>
      </c>
      <c r="D2161" s="33"/>
      <c r="E2161" s="23">
        <v>601088.28</v>
      </c>
      <c r="G2161" s="34"/>
      <c r="K2161" s="214"/>
    </row>
    <row r="2162" spans="1:11" ht="11.25" customHeight="1">
      <c r="A2162" s="8"/>
      <c r="B2162" s="8">
        <f>MAX($B$2:B2161)+1</f>
        <v>1912</v>
      </c>
      <c r="C2162" s="33" t="s">
        <v>1309</v>
      </c>
      <c r="D2162" s="33"/>
      <c r="E2162" s="23">
        <v>164064.83</v>
      </c>
      <c r="G2162" s="34"/>
      <c r="K2162" s="214"/>
    </row>
    <row r="2163" spans="1:11" ht="11.25" customHeight="1">
      <c r="A2163" s="8"/>
      <c r="B2163" s="8">
        <f>MAX($B$2:B2162)+1</f>
        <v>1913</v>
      </c>
      <c r="C2163" s="33" t="s">
        <v>384</v>
      </c>
      <c r="D2163" s="33"/>
      <c r="E2163" s="23">
        <v>3696.79</v>
      </c>
      <c r="G2163" s="34"/>
      <c r="K2163" s="214"/>
    </row>
    <row r="2164" spans="1:11" ht="11.25" customHeight="1">
      <c r="A2164" s="8"/>
      <c r="B2164" s="8">
        <f>MAX($B$2:B2163)+1</f>
        <v>1914</v>
      </c>
      <c r="C2164" s="33" t="s">
        <v>1985</v>
      </c>
      <c r="D2164" s="33" t="s">
        <v>2043</v>
      </c>
      <c r="E2164" s="23">
        <v>8768.01</v>
      </c>
      <c r="G2164" s="34"/>
      <c r="K2164" s="214"/>
    </row>
    <row r="2165" spans="1:11" ht="11.25" customHeight="1">
      <c r="A2165" s="8"/>
      <c r="B2165" s="8">
        <f>MAX($B$2:B2164)+1</f>
        <v>1915</v>
      </c>
      <c r="C2165" s="33" t="s">
        <v>1312</v>
      </c>
      <c r="E2165" s="23">
        <v>127021.91</v>
      </c>
      <c r="G2165" s="34"/>
      <c r="K2165" s="214"/>
    </row>
    <row r="2166" spans="1:11" ht="11.25" customHeight="1">
      <c r="A2166" s="8"/>
      <c r="B2166" s="8">
        <f>MAX($B$2:B2165)+1</f>
        <v>1916</v>
      </c>
      <c r="C2166" s="33" t="s">
        <v>1316</v>
      </c>
      <c r="E2166" s="23">
        <v>277175.57</v>
      </c>
      <c r="G2166" s="34"/>
      <c r="K2166" s="214"/>
    </row>
    <row r="2167" spans="1:11" ht="11.25" customHeight="1">
      <c r="A2167" s="8"/>
      <c r="B2167" s="8">
        <f>MAX($B$2:B2166)+1</f>
        <v>1917</v>
      </c>
      <c r="C2167" s="33" t="s">
        <v>324</v>
      </c>
      <c r="E2167" s="23">
        <v>31743.41</v>
      </c>
      <c r="G2167" s="34"/>
      <c r="K2167" s="214"/>
    </row>
    <row r="2168" spans="1:11" ht="11.25" customHeight="1">
      <c r="A2168" s="8"/>
      <c r="B2168" s="8">
        <f>MAX($B$2:B2167)+1</f>
        <v>1918</v>
      </c>
      <c r="C2168" s="33" t="s">
        <v>1325</v>
      </c>
      <c r="E2168" s="23">
        <v>75533.42</v>
      </c>
      <c r="G2168" s="34"/>
      <c r="K2168" s="214"/>
    </row>
    <row r="2169" spans="1:11" ht="11.25" customHeight="1">
      <c r="A2169" s="8"/>
      <c r="B2169" s="8">
        <f>MAX($B$2:B2168)+1</f>
        <v>1919</v>
      </c>
      <c r="C2169" s="33" t="s">
        <v>1331</v>
      </c>
      <c r="E2169" s="23">
        <v>243791.59</v>
      </c>
      <c r="G2169" s="34"/>
      <c r="K2169" s="214"/>
    </row>
    <row r="2170" spans="1:11" ht="11.25" customHeight="1">
      <c r="A2170" s="8"/>
      <c r="B2170" s="8">
        <f>MAX($B$2:B2169)+1</f>
        <v>1920</v>
      </c>
      <c r="C2170" s="33" t="s">
        <v>1817</v>
      </c>
      <c r="E2170" s="23">
        <v>153133.67500000002</v>
      </c>
      <c r="G2170" s="34"/>
      <c r="K2170" s="214"/>
    </row>
    <row r="2171" spans="1:11" ht="11.25" customHeight="1">
      <c r="A2171" s="8"/>
      <c r="B2171" s="8">
        <f>MAX($B$2:B2170)+1</f>
        <v>1921</v>
      </c>
      <c r="C2171" s="33" t="s">
        <v>1334</v>
      </c>
      <c r="E2171" s="23">
        <v>6872.31</v>
      </c>
      <c r="G2171" s="34"/>
      <c r="K2171" s="214"/>
    </row>
    <row r="2172" spans="1:11" ht="11.25" customHeight="1">
      <c r="A2172" s="8"/>
      <c r="B2172" s="8">
        <f>MAX($B$2:B2171)+1</f>
        <v>1922</v>
      </c>
      <c r="C2172" s="33" t="s">
        <v>1822</v>
      </c>
      <c r="D2172" s="1" t="s">
        <v>2109</v>
      </c>
      <c r="E2172" s="23">
        <v>770412.977</v>
      </c>
      <c r="G2172" s="34"/>
      <c r="K2172" s="214"/>
    </row>
    <row r="2173" spans="1:11" ht="11.25" customHeight="1">
      <c r="A2173" s="8"/>
      <c r="B2173" s="8">
        <f>MAX($B$2:B2172)+1</f>
        <v>1923</v>
      </c>
      <c r="C2173" s="33" t="s">
        <v>1338</v>
      </c>
      <c r="D2173" s="1" t="s">
        <v>2112</v>
      </c>
      <c r="E2173" s="23">
        <v>112994.5</v>
      </c>
      <c r="G2173" s="34"/>
      <c r="K2173" s="214"/>
    </row>
    <row r="2174" spans="1:11" ht="11.25" customHeight="1">
      <c r="A2174" s="8"/>
      <c r="B2174" s="8">
        <f>MAX($B$2:B2173)+1</f>
        <v>1924</v>
      </c>
      <c r="C2174" s="33" t="s">
        <v>239</v>
      </c>
      <c r="E2174" s="23">
        <v>1957986.76</v>
      </c>
      <c r="G2174" s="34"/>
      <c r="K2174" s="214"/>
    </row>
    <row r="2175" spans="1:11" ht="11.25" customHeight="1">
      <c r="A2175" s="8"/>
      <c r="B2175" s="8">
        <f>MAX($B$2:B2174)+1</f>
        <v>1925</v>
      </c>
      <c r="C2175" s="33" t="s">
        <v>1826</v>
      </c>
      <c r="D2175" s="1" t="s">
        <v>2063</v>
      </c>
      <c r="E2175" s="23">
        <v>27484.01</v>
      </c>
      <c r="G2175" s="34"/>
      <c r="K2175" s="214"/>
    </row>
    <row r="2176" spans="1:11" ht="11.25" customHeight="1">
      <c r="A2176" s="8"/>
      <c r="B2176" s="8">
        <f>MAX($B$2:B2175)+1</f>
        <v>1926</v>
      </c>
      <c r="C2176" s="33" t="s">
        <v>1340</v>
      </c>
      <c r="E2176" s="23">
        <v>68697.5</v>
      </c>
      <c r="G2176" s="34"/>
      <c r="K2176" s="214"/>
    </row>
    <row r="2177" spans="1:11" ht="11.25" customHeight="1">
      <c r="A2177" s="8"/>
      <c r="B2177" s="8">
        <f>MAX($B$2:B2176)+1</f>
        <v>1927</v>
      </c>
      <c r="C2177" s="33" t="s">
        <v>632</v>
      </c>
      <c r="D2177" s="1" t="s">
        <v>2073</v>
      </c>
      <c r="E2177" s="23">
        <v>201996.106</v>
      </c>
      <c r="G2177" s="34"/>
      <c r="K2177" s="214"/>
    </row>
    <row r="2178" spans="1:11" ht="11.25" customHeight="1">
      <c r="A2178" s="8"/>
      <c r="B2178" s="8">
        <f>MAX($B$2:B2177)+1</f>
        <v>1928</v>
      </c>
      <c r="C2178" s="33" t="s">
        <v>1829</v>
      </c>
      <c r="D2178" s="1" t="s">
        <v>2116</v>
      </c>
      <c r="E2178" s="23">
        <v>9567.83</v>
      </c>
      <c r="G2178" s="34"/>
      <c r="K2178" s="214"/>
    </row>
    <row r="2179" spans="1:11" ht="11.25" customHeight="1">
      <c r="A2179" s="8"/>
      <c r="B2179" s="8">
        <f>MAX($B$2:B2178)+1</f>
        <v>1929</v>
      </c>
      <c r="C2179" s="33" t="s">
        <v>1348</v>
      </c>
      <c r="E2179" s="23">
        <v>3211530.82</v>
      </c>
      <c r="G2179" s="34"/>
      <c r="K2179" s="214"/>
    </row>
    <row r="2180" spans="1:11" ht="11.25" customHeight="1">
      <c r="A2180" s="8"/>
      <c r="B2180" s="8">
        <f>MAX($B$2:B2179)+1</f>
        <v>1930</v>
      </c>
      <c r="C2180" s="33" t="s">
        <v>1837</v>
      </c>
      <c r="D2180" s="1" t="s">
        <v>2197</v>
      </c>
      <c r="E2180" s="23">
        <v>338248.18</v>
      </c>
      <c r="G2180" s="34"/>
      <c r="K2180" s="214"/>
    </row>
    <row r="2181" spans="1:11" ht="11.25" customHeight="1">
      <c r="A2181" s="8"/>
      <c r="B2181" s="8">
        <f>MAX($B$2:B2180)+1</f>
        <v>1931</v>
      </c>
      <c r="C2181" s="33" t="s">
        <v>633</v>
      </c>
      <c r="E2181" s="23">
        <v>869967.59</v>
      </c>
      <c r="G2181" s="34"/>
      <c r="K2181" s="214"/>
    </row>
    <row r="2182" spans="1:11" ht="11.25" customHeight="1">
      <c r="A2182" s="8"/>
      <c r="B2182" s="8">
        <f>MAX($B$2:B2181)+1</f>
        <v>1932</v>
      </c>
      <c r="C2182" s="33" t="s">
        <v>634</v>
      </c>
      <c r="E2182" s="23">
        <v>709550.5</v>
      </c>
      <c r="G2182" s="34"/>
      <c r="K2182" s="214"/>
    </row>
    <row r="2183" spans="1:11" ht="11.25" customHeight="1">
      <c r="A2183" s="8"/>
      <c r="B2183" s="8">
        <f>MAX($B$2:B2182)+1</f>
        <v>1933</v>
      </c>
      <c r="C2183" s="33" t="s">
        <v>635</v>
      </c>
      <c r="E2183" s="23">
        <v>167375.316</v>
      </c>
      <c r="G2183" s="34"/>
      <c r="K2183" s="214"/>
    </row>
    <row r="2184" spans="1:11" ht="11.25" customHeight="1">
      <c r="A2184" s="8"/>
      <c r="B2184" s="8">
        <f>MAX($B$2:B2183)+1</f>
        <v>1934</v>
      </c>
      <c r="C2184" s="33" t="s">
        <v>325</v>
      </c>
      <c r="E2184" s="23">
        <v>208027.83</v>
      </c>
      <c r="G2184" s="34"/>
      <c r="K2184" s="214"/>
    </row>
    <row r="2185" spans="1:11" ht="11.25" customHeight="1">
      <c r="A2185" s="8"/>
      <c r="B2185" s="8">
        <f>MAX($B$2:B2184)+1</f>
        <v>1935</v>
      </c>
      <c r="C2185" s="33" t="s">
        <v>1359</v>
      </c>
      <c r="D2185" s="1" t="s">
        <v>2051</v>
      </c>
      <c r="E2185" s="23">
        <v>93081.59</v>
      </c>
      <c r="G2185" s="34"/>
      <c r="K2185" s="214"/>
    </row>
    <row r="2186" spans="1:11" ht="11.25" customHeight="1">
      <c r="A2186" s="8"/>
      <c r="B2186" s="8">
        <f>MAX($B$2:B2185)+1</f>
        <v>1936</v>
      </c>
      <c r="C2186" s="33" t="s">
        <v>1361</v>
      </c>
      <c r="D2186" s="1" t="s">
        <v>2122</v>
      </c>
      <c r="E2186" s="23">
        <v>13047.7</v>
      </c>
      <c r="G2186" s="34"/>
      <c r="K2186" s="214"/>
    </row>
    <row r="2187" spans="1:11" ht="11.25" customHeight="1">
      <c r="A2187" s="8"/>
      <c r="B2187" s="8">
        <f>MAX($B$2:B2186)+1</f>
        <v>1937</v>
      </c>
      <c r="C2187" s="33" t="s">
        <v>240</v>
      </c>
      <c r="E2187" s="23">
        <v>4038.69</v>
      </c>
      <c r="G2187" s="34"/>
      <c r="K2187" s="214"/>
    </row>
    <row r="2188" spans="1:11" ht="11.25" customHeight="1">
      <c r="A2188" s="8"/>
      <c r="B2188" s="8">
        <f>MAX($B$2:B2187)+1</f>
        <v>1938</v>
      </c>
      <c r="C2188" s="33" t="s">
        <v>1373</v>
      </c>
      <c r="E2188" s="23">
        <v>1018175.81</v>
      </c>
      <c r="G2188" s="34"/>
      <c r="K2188" s="214"/>
    </row>
    <row r="2189" spans="1:11" ht="11.25" customHeight="1">
      <c r="A2189" s="8"/>
      <c r="B2189" s="8">
        <f>MAX($B$2:B2188)+1</f>
        <v>1939</v>
      </c>
      <c r="C2189" s="33" t="s">
        <v>1983</v>
      </c>
      <c r="D2189" s="1" t="s">
        <v>2188</v>
      </c>
      <c r="E2189" s="23">
        <v>44805.48</v>
      </c>
      <c r="G2189" s="34"/>
      <c r="K2189" s="214"/>
    </row>
    <row r="2190" spans="1:11" ht="11.25" customHeight="1">
      <c r="A2190" s="8"/>
      <c r="B2190" s="8">
        <f>MAX($B$2:B2189)+1</f>
        <v>1940</v>
      </c>
      <c r="C2190" s="33" t="s">
        <v>1841</v>
      </c>
      <c r="E2190" s="23">
        <v>142959.884</v>
      </c>
      <c r="G2190" s="34"/>
      <c r="K2190" s="214"/>
    </row>
    <row r="2191" spans="1:11" ht="11.25" customHeight="1">
      <c r="A2191" s="8"/>
      <c r="B2191" s="8">
        <f>MAX($B$2:B2190)+1</f>
        <v>1941</v>
      </c>
      <c r="C2191" s="33" t="s">
        <v>264</v>
      </c>
      <c r="E2191" s="23">
        <v>21040.04</v>
      </c>
      <c r="G2191" s="34"/>
      <c r="K2191" s="214"/>
    </row>
    <row r="2192" spans="1:11" ht="11.25" customHeight="1">
      <c r="A2192" s="8"/>
      <c r="B2192" s="8">
        <f>MAX($B$2:B2191)+1</f>
        <v>1942</v>
      </c>
      <c r="C2192" s="33" t="s">
        <v>1375</v>
      </c>
      <c r="E2192" s="23">
        <v>87668.39</v>
      </c>
      <c r="G2192" s="34"/>
      <c r="K2192" s="214"/>
    </row>
    <row r="2193" spans="1:11" ht="11.25" customHeight="1">
      <c r="A2193" s="8"/>
      <c r="B2193" s="8">
        <f>MAX($B$2:B2192)+1</f>
        <v>1943</v>
      </c>
      <c r="C2193" s="33" t="s">
        <v>1378</v>
      </c>
      <c r="E2193" s="23">
        <v>150852.68</v>
      </c>
      <c r="G2193" s="34"/>
      <c r="K2193" s="214"/>
    </row>
    <row r="2194" spans="1:11" ht="11.25" customHeight="1">
      <c r="A2194" s="8"/>
      <c r="B2194" s="8">
        <f>MAX($B$2:B2193)+1</f>
        <v>1944</v>
      </c>
      <c r="C2194" s="33" t="s">
        <v>1379</v>
      </c>
      <c r="E2194" s="23">
        <v>562607.51</v>
      </c>
      <c r="G2194" s="34"/>
      <c r="K2194" s="214"/>
    </row>
    <row r="2195" spans="1:11" ht="11.25" customHeight="1">
      <c r="A2195" s="8"/>
      <c r="B2195" s="8">
        <f>MAX($B$2:B2194)+1</f>
        <v>1945</v>
      </c>
      <c r="C2195" s="33" t="s">
        <v>1845</v>
      </c>
      <c r="D2195" s="1" t="s">
        <v>2130</v>
      </c>
      <c r="E2195" s="23">
        <v>52792.27</v>
      </c>
      <c r="G2195" s="34"/>
      <c r="K2195" s="214"/>
    </row>
    <row r="2196" spans="1:11" ht="11.25" customHeight="1">
      <c r="A2196" s="8"/>
      <c r="B2196" s="8">
        <f>MAX($B$2:B2195)+1</f>
        <v>1946</v>
      </c>
      <c r="C2196" s="33" t="s">
        <v>1387</v>
      </c>
      <c r="E2196" s="23">
        <v>312945.08</v>
      </c>
      <c r="G2196" s="34"/>
      <c r="K2196" s="214"/>
    </row>
    <row r="2197" spans="1:11" ht="11.25" customHeight="1">
      <c r="A2197" s="8"/>
      <c r="B2197" s="8">
        <f>MAX($B$2:B2196)+1</f>
        <v>1947</v>
      </c>
      <c r="C2197" s="33" t="s">
        <v>1388</v>
      </c>
      <c r="D2197" s="1" t="s">
        <v>2198</v>
      </c>
      <c r="E2197" s="23">
        <v>30653.21</v>
      </c>
      <c r="G2197" s="34"/>
      <c r="K2197" s="214"/>
    </row>
    <row r="2198" spans="1:11" ht="11.25" customHeight="1">
      <c r="A2198" s="8"/>
      <c r="B2198" s="8">
        <f>MAX($B$2:B2197)+1</f>
        <v>1948</v>
      </c>
      <c r="C2198" s="33" t="s">
        <v>2233</v>
      </c>
      <c r="E2198" s="23">
        <v>6178.46</v>
      </c>
      <c r="G2198" s="34"/>
      <c r="K2198" s="214"/>
    </row>
    <row r="2199" spans="1:11" ht="11.25" customHeight="1">
      <c r="A2199" s="8"/>
      <c r="B2199" s="8">
        <f>MAX($B$2:B2198)+1</f>
        <v>1949</v>
      </c>
      <c r="C2199" s="33" t="s">
        <v>1852</v>
      </c>
      <c r="D2199" s="1" t="s">
        <v>2136</v>
      </c>
      <c r="E2199" s="23">
        <v>245607.37</v>
      </c>
      <c r="G2199" s="34"/>
      <c r="K2199" s="214"/>
    </row>
    <row r="2200" spans="1:11" ht="11.25" customHeight="1">
      <c r="A2200" s="8"/>
      <c r="B2200" s="8">
        <f>MAX($B$2:B2199)+1</f>
        <v>1950</v>
      </c>
      <c r="C2200" s="33" t="s">
        <v>1396</v>
      </c>
      <c r="E2200" s="23">
        <v>135365.5</v>
      </c>
      <c r="G2200" s="34"/>
      <c r="K2200" s="214"/>
    </row>
    <row r="2201" spans="1:11" ht="11.25" customHeight="1">
      <c r="A2201" s="8"/>
      <c r="B2201" s="8">
        <f>MAX($B$2:B2200)+1</f>
        <v>1951</v>
      </c>
      <c r="C2201" s="33" t="s">
        <v>1397</v>
      </c>
      <c r="E2201" s="23">
        <v>611043.73</v>
      </c>
      <c r="G2201" s="34"/>
      <c r="K2201" s="214"/>
    </row>
    <row r="2202" spans="1:11" ht="11.25" customHeight="1">
      <c r="A2202" s="8"/>
      <c r="B2202" s="8">
        <f>MAX($B$2:B2201)+1</f>
        <v>1952</v>
      </c>
      <c r="C2202" s="33" t="s">
        <v>639</v>
      </c>
      <c r="E2202" s="23">
        <v>468841.87</v>
      </c>
      <c r="G2202" s="34"/>
      <c r="K2202" s="214"/>
    </row>
    <row r="2203" spans="1:11" ht="11.25" customHeight="1">
      <c r="A2203" s="8"/>
      <c r="B2203" s="8">
        <f>MAX($B$2:B2202)+1</f>
        <v>1953</v>
      </c>
      <c r="C2203" s="33" t="s">
        <v>385</v>
      </c>
      <c r="E2203" s="23">
        <v>2589.77</v>
      </c>
      <c r="G2203" s="34"/>
      <c r="K2203" s="214"/>
    </row>
    <row r="2204" spans="1:11" ht="11.25" customHeight="1">
      <c r="A2204" s="8"/>
      <c r="B2204" s="8">
        <f>MAX($B$2:B2203)+1</f>
        <v>1954</v>
      </c>
      <c r="C2204" s="33" t="s">
        <v>643</v>
      </c>
      <c r="E2204" s="23">
        <v>781170.45</v>
      </c>
      <c r="G2204" s="34"/>
      <c r="K2204" s="214"/>
    </row>
    <row r="2205" spans="1:11" ht="11.25" customHeight="1">
      <c r="A2205" s="8"/>
      <c r="B2205" s="8">
        <f>MAX($B$2:B2204)+1</f>
        <v>1955</v>
      </c>
      <c r="C2205" s="33" t="s">
        <v>1412</v>
      </c>
      <c r="E2205" s="23">
        <v>568665.28</v>
      </c>
      <c r="G2205" s="34"/>
      <c r="K2205" s="214"/>
    </row>
    <row r="2206" spans="1:11" ht="11.25" customHeight="1">
      <c r="A2206" s="8"/>
      <c r="B2206" s="8">
        <f>MAX($B$2:B2205)+1</f>
        <v>1956</v>
      </c>
      <c r="C2206" s="33" t="s">
        <v>1857</v>
      </c>
      <c r="E2206" s="23">
        <v>272841.73</v>
      </c>
      <c r="G2206" s="34"/>
      <c r="K2206" s="214"/>
    </row>
    <row r="2207" spans="1:11" ht="11.25" customHeight="1">
      <c r="A2207" s="8"/>
      <c r="B2207" s="8">
        <f>MAX($B$2:B2206)+1</f>
        <v>1957</v>
      </c>
      <c r="C2207" s="33" t="s">
        <v>1416</v>
      </c>
      <c r="E2207" s="23">
        <v>45263.55</v>
      </c>
      <c r="G2207" s="34"/>
      <c r="K2207" s="214"/>
    </row>
    <row r="2208" spans="1:11" ht="11.25" customHeight="1">
      <c r="A2208" s="8"/>
      <c r="B2208" s="8">
        <f>MAX($B$2:B2207)+1</f>
        <v>1958</v>
      </c>
      <c r="C2208" s="33" t="s">
        <v>330</v>
      </c>
      <c r="E2208" s="23">
        <v>3748.82</v>
      </c>
      <c r="G2208" s="34"/>
      <c r="K2208" s="214"/>
    </row>
    <row r="2209" spans="1:11" ht="11.25" customHeight="1">
      <c r="A2209" s="8"/>
      <c r="B2209" s="8">
        <f>MAX($B$2:B2208)+1</f>
        <v>1959</v>
      </c>
      <c r="C2209" s="33" t="s">
        <v>1421</v>
      </c>
      <c r="E2209" s="23">
        <v>112891.47</v>
      </c>
      <c r="G2209" s="34"/>
      <c r="K2209" s="214"/>
    </row>
    <row r="2210" spans="1:11" ht="11.25" customHeight="1">
      <c r="A2210" s="8"/>
      <c r="B2210" s="8">
        <f>MAX($B$2:B2209)+1</f>
        <v>1960</v>
      </c>
      <c r="C2210" s="33" t="s">
        <v>2363</v>
      </c>
      <c r="E2210" s="23">
        <v>119326.28</v>
      </c>
      <c r="G2210" s="34"/>
      <c r="K2210" s="214"/>
    </row>
    <row r="2211" spans="1:11" ht="11.25" customHeight="1">
      <c r="A2211" s="8"/>
      <c r="B2211" s="8">
        <f>MAX($B$2:B2210)+1</f>
        <v>1961</v>
      </c>
      <c r="C2211" s="33" t="s">
        <v>1425</v>
      </c>
      <c r="E2211" s="23">
        <v>69987.12</v>
      </c>
      <c r="G2211" s="34"/>
      <c r="K2211" s="214"/>
    </row>
    <row r="2212" spans="1:11" ht="11.25" customHeight="1">
      <c r="A2212" s="8"/>
      <c r="B2212" s="8">
        <f>MAX($B$2:B2211)+1</f>
        <v>1962</v>
      </c>
      <c r="C2212" s="33" t="s">
        <v>1426</v>
      </c>
      <c r="E2212" s="23">
        <v>107659.34</v>
      </c>
      <c r="G2212" s="34"/>
      <c r="K2212" s="214"/>
    </row>
    <row r="2213" spans="1:11" ht="11.25" customHeight="1">
      <c r="A2213" s="8"/>
      <c r="B2213" s="8">
        <f>MAX($B$2:B2212)+1</f>
        <v>1963</v>
      </c>
      <c r="C2213" s="33" t="s">
        <v>1861</v>
      </c>
      <c r="E2213" s="23">
        <v>181691.37</v>
      </c>
      <c r="G2213" s="34"/>
      <c r="K2213" s="214"/>
    </row>
    <row r="2214" spans="1:11" ht="11.25" customHeight="1">
      <c r="A2214" s="8"/>
      <c r="B2214" s="8">
        <f>MAX($B$2:B2213)+1</f>
        <v>1964</v>
      </c>
      <c r="C2214" s="33" t="s">
        <v>1436</v>
      </c>
      <c r="E2214" s="23">
        <v>26615.239999999998</v>
      </c>
      <c r="G2214" s="34"/>
      <c r="K2214" s="214"/>
    </row>
    <row r="2215" spans="1:11" ht="11.25" customHeight="1">
      <c r="A2215" s="8"/>
      <c r="B2215" s="8">
        <f>MAX($B$2:B2214)+1</f>
        <v>1965</v>
      </c>
      <c r="C2215" s="33" t="s">
        <v>1439</v>
      </c>
      <c r="E2215" s="23">
        <v>81133.31</v>
      </c>
      <c r="G2215" s="34"/>
      <c r="K2215" s="214"/>
    </row>
    <row r="2216" spans="1:11" ht="11.25" customHeight="1">
      <c r="A2216" s="8"/>
      <c r="B2216" s="8">
        <f>MAX($B$2:B2215)+1</f>
        <v>1966</v>
      </c>
      <c r="C2216" s="33" t="s">
        <v>1442</v>
      </c>
      <c r="E2216" s="23">
        <v>427143.05</v>
      </c>
      <c r="G2216" s="34"/>
      <c r="K2216" s="214"/>
    </row>
    <row r="2217" spans="1:11" ht="11.25" customHeight="1">
      <c r="A2217" s="8"/>
      <c r="B2217" s="8">
        <f>MAX($B$2:B2216)+1</f>
        <v>1967</v>
      </c>
      <c r="C2217" s="33" t="s">
        <v>1673</v>
      </c>
      <c r="E2217" s="23">
        <v>25470.345</v>
      </c>
      <c r="G2217" s="34"/>
      <c r="K2217" s="214"/>
    </row>
    <row r="2218" spans="1:11" ht="11.25" customHeight="1">
      <c r="A2218" s="8"/>
      <c r="B2218" s="8">
        <f>MAX($B$2:B2217)+1</f>
        <v>1968</v>
      </c>
      <c r="C2218" s="33" t="s">
        <v>442</v>
      </c>
      <c r="E2218" s="23">
        <v>26862.33</v>
      </c>
      <c r="G2218" s="34"/>
      <c r="K2218" s="214"/>
    </row>
    <row r="2219" spans="1:11" ht="11.25" customHeight="1">
      <c r="A2219" s="8"/>
      <c r="B2219" s="8">
        <f>MAX($B$2:B2218)+1</f>
        <v>1969</v>
      </c>
      <c r="C2219" s="33" t="s">
        <v>645</v>
      </c>
      <c r="E2219" s="23">
        <v>1398760.13</v>
      </c>
      <c r="G2219" s="34"/>
      <c r="K2219" s="214"/>
    </row>
    <row r="2220" spans="1:11" ht="11.25" customHeight="1">
      <c r="A2220" s="8"/>
      <c r="B2220" s="8">
        <f>MAX($B$2:B2219)+1</f>
        <v>1970</v>
      </c>
      <c r="C2220" s="33" t="s">
        <v>1446</v>
      </c>
      <c r="E2220" s="23">
        <v>472535.923</v>
      </c>
      <c r="G2220" s="34"/>
      <c r="K2220" s="214"/>
    </row>
    <row r="2221" spans="1:11" ht="11.25" customHeight="1">
      <c r="A2221" s="8"/>
      <c r="B2221" s="8">
        <f>MAX($B$2:B2220)+1</f>
        <v>1971</v>
      </c>
      <c r="C2221" s="33" t="s">
        <v>647</v>
      </c>
      <c r="E2221" s="23">
        <v>62551.3</v>
      </c>
      <c r="G2221" s="34"/>
      <c r="K2221" s="214"/>
    </row>
    <row r="2222" spans="1:11" ht="11.25" customHeight="1">
      <c r="A2222" s="8"/>
      <c r="B2222" s="8">
        <f>MAX($B$2:B2221)+1</f>
        <v>1972</v>
      </c>
      <c r="C2222" s="33" t="s">
        <v>1447</v>
      </c>
      <c r="E2222" s="23">
        <v>6079.15</v>
      </c>
      <c r="G2222" s="34"/>
      <c r="K2222" s="214"/>
    </row>
    <row r="2223" spans="1:11" ht="11.25" customHeight="1">
      <c r="A2223" s="8"/>
      <c r="B2223" s="8">
        <f>MAX($B$2:B2222)+1</f>
        <v>1973</v>
      </c>
      <c r="C2223" s="33" t="s">
        <v>1448</v>
      </c>
      <c r="D2223" s="1" t="s">
        <v>2144</v>
      </c>
      <c r="E2223" s="23">
        <v>9580.86</v>
      </c>
      <c r="G2223" s="34"/>
      <c r="K2223" s="214"/>
    </row>
    <row r="2224" spans="1:11" ht="11.25" customHeight="1">
      <c r="A2224" s="8"/>
      <c r="B2224" s="8">
        <f>MAX($B$2:B2223)+1</f>
        <v>1974</v>
      </c>
      <c r="C2224" s="33" t="s">
        <v>649</v>
      </c>
      <c r="E2224" s="23">
        <v>396323.18000000005</v>
      </c>
      <c r="G2224" s="34"/>
      <c r="K2224" s="214"/>
    </row>
    <row r="2225" spans="1:11" ht="11.25" customHeight="1">
      <c r="A2225" s="8"/>
      <c r="B2225" s="8">
        <f>MAX($B$2:B2224)+1</f>
        <v>1975</v>
      </c>
      <c r="C2225" s="33" t="s">
        <v>651</v>
      </c>
      <c r="E2225" s="23">
        <v>805965.87</v>
      </c>
      <c r="G2225" s="34"/>
      <c r="K2225" s="214"/>
    </row>
    <row r="2226" spans="1:11" ht="11.25" customHeight="1">
      <c r="A2226" s="8"/>
      <c r="B2226" s="8">
        <f>MAX($B$2:B2225)+1</f>
        <v>1976</v>
      </c>
      <c r="C2226" s="33" t="s">
        <v>1457</v>
      </c>
      <c r="D2226" s="1" t="s">
        <v>2124</v>
      </c>
      <c r="E2226" s="23">
        <v>8757.27</v>
      </c>
      <c r="G2226" s="34"/>
      <c r="K2226" s="214"/>
    </row>
    <row r="2227" spans="1:11" ht="11.25" customHeight="1">
      <c r="A2227" s="8"/>
      <c r="B2227" s="8">
        <f>MAX($B$2:B2226)+1</f>
        <v>1977</v>
      </c>
      <c r="C2227" s="33" t="s">
        <v>337</v>
      </c>
      <c r="E2227" s="23">
        <v>18700.03</v>
      </c>
      <c r="G2227" s="34"/>
      <c r="K2227" s="214"/>
    </row>
    <row r="2228" spans="1:11" ht="11.25" customHeight="1">
      <c r="A2228" s="8"/>
      <c r="B2228" s="8">
        <f>MAX($B$2:B2227)+1</f>
        <v>1978</v>
      </c>
      <c r="C2228" s="33" t="s">
        <v>241</v>
      </c>
      <c r="D2228" s="1" t="s">
        <v>2186</v>
      </c>
      <c r="E2228" s="23">
        <v>98892.068</v>
      </c>
      <c r="G2228" s="34"/>
      <c r="K2228" s="214"/>
    </row>
    <row r="2229" spans="1:11" ht="11.25" customHeight="1">
      <c r="A2229" s="8"/>
      <c r="B2229" s="8">
        <f>MAX($B$2:B2228)+1</f>
        <v>1979</v>
      </c>
      <c r="C2229" s="33" t="s">
        <v>1459</v>
      </c>
      <c r="E2229" s="23">
        <v>133070.178</v>
      </c>
      <c r="G2229" s="34"/>
      <c r="K2229" s="214"/>
    </row>
    <row r="2230" spans="1:11" ht="11.25" customHeight="1">
      <c r="A2230" s="8"/>
      <c r="B2230" s="8">
        <f>MAX($B$2:B2229)+1</f>
        <v>1980</v>
      </c>
      <c r="C2230" s="33" t="s">
        <v>1462</v>
      </c>
      <c r="E2230" s="23">
        <v>51653.47</v>
      </c>
      <c r="G2230" s="34"/>
      <c r="K2230" s="214"/>
    </row>
    <row r="2231" spans="1:11" ht="11.25" customHeight="1">
      <c r="A2231" s="8"/>
      <c r="B2231" s="8">
        <f>MAX($B$2:B2230)+1</f>
        <v>1981</v>
      </c>
      <c r="C2231" s="33" t="s">
        <v>1463</v>
      </c>
      <c r="E2231" s="23">
        <v>326577.17</v>
      </c>
      <c r="G2231" s="34"/>
      <c r="K2231" s="214"/>
    </row>
    <row r="2232" spans="1:11" ht="11.25" customHeight="1">
      <c r="A2232" s="8"/>
      <c r="B2232" s="8">
        <f>MAX($B$2:B2231)+1</f>
        <v>1982</v>
      </c>
      <c r="C2232" s="33" t="s">
        <v>1464</v>
      </c>
      <c r="E2232" s="23">
        <v>50781.51</v>
      </c>
      <c r="G2232" s="34"/>
      <c r="K2232" s="214"/>
    </row>
    <row r="2233" spans="1:11" ht="11.25" customHeight="1">
      <c r="A2233" s="8"/>
      <c r="B2233" s="8">
        <f>MAX($B$2:B2232)+1</f>
        <v>1983</v>
      </c>
      <c r="C2233" s="33" t="s">
        <v>1468</v>
      </c>
      <c r="D2233" s="1" t="s">
        <v>2039</v>
      </c>
      <c r="E2233" s="23">
        <v>77459.12</v>
      </c>
      <c r="G2233" s="34"/>
      <c r="K2233" s="214"/>
    </row>
    <row r="2234" spans="1:11" ht="11.25" customHeight="1">
      <c r="A2234" s="8"/>
      <c r="B2234" s="8">
        <f>MAX($B$2:B2233)+1</f>
        <v>1984</v>
      </c>
      <c r="C2234" s="33" t="s">
        <v>1469</v>
      </c>
      <c r="D2234" s="1" t="s">
        <v>2147</v>
      </c>
      <c r="E2234" s="23">
        <v>10909.53</v>
      </c>
      <c r="G2234" s="34"/>
      <c r="K2234" s="214"/>
    </row>
    <row r="2235" spans="1:11" ht="11.25" customHeight="1">
      <c r="A2235" s="8"/>
      <c r="B2235" s="8">
        <f>MAX($B$2:B2234)+1</f>
        <v>1985</v>
      </c>
      <c r="C2235" s="33" t="s">
        <v>653</v>
      </c>
      <c r="E2235" s="23">
        <v>725584.1170000001</v>
      </c>
      <c r="G2235" s="34"/>
      <c r="K2235" s="214"/>
    </row>
    <row r="2236" spans="1:11" ht="11.25" customHeight="1">
      <c r="A2236" s="8"/>
      <c r="B2236" s="8">
        <f>MAX($B$2:B2235)+1</f>
        <v>1986</v>
      </c>
      <c r="C2236" s="33" t="s">
        <v>1871</v>
      </c>
      <c r="E2236" s="23">
        <v>104249.08</v>
      </c>
      <c r="G2236" s="34"/>
      <c r="K2236" s="214"/>
    </row>
    <row r="2237" spans="1:11" ht="11.25" customHeight="1">
      <c r="A2237" s="8"/>
      <c r="B2237" s="8">
        <f>MAX($B$2:B2236)+1</f>
        <v>1987</v>
      </c>
      <c r="C2237" s="33" t="s">
        <v>269</v>
      </c>
      <c r="E2237" s="23">
        <v>3517.47</v>
      </c>
      <c r="G2237" s="34"/>
      <c r="K2237" s="214"/>
    </row>
    <row r="2238" spans="1:11" ht="11.25" customHeight="1">
      <c r="A2238" s="8"/>
      <c r="B2238" s="8">
        <f>MAX($B$2:B2237)+1</f>
        <v>1988</v>
      </c>
      <c r="C2238" s="33" t="s">
        <v>1477</v>
      </c>
      <c r="E2238" s="23">
        <v>1084337.44</v>
      </c>
      <c r="G2238" s="34"/>
      <c r="K2238" s="214"/>
    </row>
    <row r="2239" spans="1:11" ht="11.25" customHeight="1">
      <c r="A2239" s="8"/>
      <c r="B2239" s="8">
        <f>MAX($B$2:B2238)+1</f>
        <v>1989</v>
      </c>
      <c r="C2239" s="33" t="s">
        <v>2364</v>
      </c>
      <c r="E2239" s="23">
        <v>549320.62</v>
      </c>
      <c r="G2239" s="34"/>
      <c r="K2239" s="214"/>
    </row>
    <row r="2240" spans="1:11" ht="11.25" customHeight="1">
      <c r="A2240" s="8"/>
      <c r="B2240" s="8">
        <f>MAX($B$2:B2239)+1</f>
        <v>1990</v>
      </c>
      <c r="C2240" s="33" t="s">
        <v>1481</v>
      </c>
      <c r="E2240" s="23">
        <v>36139.76</v>
      </c>
      <c r="G2240" s="34"/>
      <c r="K2240" s="214"/>
    </row>
    <row r="2241" spans="1:11" ht="11.25" customHeight="1">
      <c r="A2241" s="8"/>
      <c r="B2241" s="8">
        <f>MAX($B$2:B2240)+1</f>
        <v>1991</v>
      </c>
      <c r="C2241" s="33" t="s">
        <v>341</v>
      </c>
      <c r="E2241" s="23">
        <v>147.48</v>
      </c>
      <c r="G2241" s="34"/>
      <c r="K2241" s="214"/>
    </row>
    <row r="2242" spans="1:11" ht="11.25" customHeight="1">
      <c r="A2242" s="8"/>
      <c r="B2242" s="8">
        <f>MAX($B$2:B2241)+1</f>
        <v>1992</v>
      </c>
      <c r="C2242" s="33" t="s">
        <v>342</v>
      </c>
      <c r="E2242" s="23">
        <v>27469886.971</v>
      </c>
      <c r="G2242" s="34"/>
      <c r="K2242" s="214"/>
    </row>
    <row r="2243" spans="1:11" ht="11.25" customHeight="1">
      <c r="A2243" s="8"/>
      <c r="B2243" s="8">
        <f>MAX($B$2:B2242)+1</f>
        <v>1993</v>
      </c>
      <c r="C2243" s="33" t="s">
        <v>1484</v>
      </c>
      <c r="E2243" s="23">
        <v>20790.57</v>
      </c>
      <c r="G2243" s="34"/>
      <c r="K2243" s="214"/>
    </row>
    <row r="2244" spans="1:11" ht="11.25" customHeight="1">
      <c r="A2244" s="8"/>
      <c r="B2244" s="8">
        <f>MAX($B$2:B2243)+1</f>
        <v>1994</v>
      </c>
      <c r="C2244" s="33" t="s">
        <v>1485</v>
      </c>
      <c r="E2244" s="23">
        <v>129951.38</v>
      </c>
      <c r="G2244" s="34"/>
      <c r="K2244" s="214"/>
    </row>
    <row r="2245" spans="1:11" ht="11.25" customHeight="1">
      <c r="A2245" s="8"/>
      <c r="B2245" s="8">
        <f>MAX($B$2:B2244)+1</f>
        <v>1995</v>
      </c>
      <c r="C2245" s="33" t="s">
        <v>1487</v>
      </c>
      <c r="E2245" s="23">
        <v>188956.03</v>
      </c>
      <c r="G2245" s="34"/>
      <c r="K2245" s="214"/>
    </row>
    <row r="2246" spans="1:11" ht="11.25" customHeight="1">
      <c r="A2246" s="8"/>
      <c r="B2246" s="8">
        <f>MAX($B$2:B2245)+1</f>
        <v>1996</v>
      </c>
      <c r="C2246" s="33" t="s">
        <v>1881</v>
      </c>
      <c r="D2246" s="1" t="s">
        <v>2037</v>
      </c>
      <c r="E2246" s="23">
        <v>209461.33</v>
      </c>
      <c r="G2246" s="34"/>
      <c r="K2246" s="214"/>
    </row>
    <row r="2247" spans="1:11" ht="11.25" customHeight="1">
      <c r="A2247" s="8"/>
      <c r="B2247" s="8">
        <f>MAX($B$2:B2246)+1</f>
        <v>1997</v>
      </c>
      <c r="C2247" s="33" t="s">
        <v>1882</v>
      </c>
      <c r="D2247" s="1" t="s">
        <v>2152</v>
      </c>
      <c r="E2247" s="23">
        <v>266939.41</v>
      </c>
      <c r="G2247" s="34"/>
      <c r="K2247" s="214"/>
    </row>
    <row r="2248" spans="1:11" ht="11.25" customHeight="1">
      <c r="A2248" s="8"/>
      <c r="B2248" s="8">
        <f>MAX($B$2:B2247)+1</f>
        <v>1998</v>
      </c>
      <c r="C2248" s="33" t="s">
        <v>655</v>
      </c>
      <c r="D2248" s="1" t="s">
        <v>2153</v>
      </c>
      <c r="E2248" s="23">
        <v>240097.64</v>
      </c>
      <c r="G2248" s="34"/>
      <c r="K2248" s="214"/>
    </row>
    <row r="2249" spans="1:11" ht="11.25" customHeight="1">
      <c r="A2249" s="8"/>
      <c r="B2249" s="8">
        <f>MAX($B$2:B2248)+1</f>
        <v>1999</v>
      </c>
      <c r="C2249" s="33" t="s">
        <v>6</v>
      </c>
      <c r="D2249" s="1" t="s">
        <v>2025</v>
      </c>
      <c r="E2249" s="23">
        <v>981.78</v>
      </c>
      <c r="G2249" s="34"/>
      <c r="K2249" s="214"/>
    </row>
    <row r="2250" spans="1:11" ht="11.25" customHeight="1">
      <c r="A2250" s="8"/>
      <c r="B2250" s="8">
        <f>MAX($B$2:B2249)+1</f>
        <v>2000</v>
      </c>
      <c r="C2250" s="33" t="s">
        <v>17</v>
      </c>
      <c r="E2250" s="23">
        <v>68876.89</v>
      </c>
      <c r="G2250" s="34"/>
      <c r="K2250" s="214"/>
    </row>
    <row r="2251" spans="1:11" ht="11.25" customHeight="1">
      <c r="A2251" s="8"/>
      <c r="B2251" s="8">
        <f>MAX($B$2:B2250)+1</f>
        <v>2001</v>
      </c>
      <c r="C2251" s="33" t="s">
        <v>22</v>
      </c>
      <c r="E2251" s="23">
        <v>28996.75</v>
      </c>
      <c r="G2251" s="34"/>
      <c r="K2251" s="214"/>
    </row>
    <row r="2252" spans="1:11" ht="11.25" customHeight="1">
      <c r="A2252" s="8"/>
      <c r="B2252" s="8">
        <f>MAX($B$2:B2251)+1</f>
        <v>2002</v>
      </c>
      <c r="C2252" s="33" t="s">
        <v>24</v>
      </c>
      <c r="E2252" s="23">
        <v>58661.49</v>
      </c>
      <c r="G2252" s="34"/>
      <c r="K2252" s="214"/>
    </row>
    <row r="2253" spans="1:11" ht="11.25" customHeight="1">
      <c r="A2253" s="8"/>
      <c r="B2253" s="8">
        <f>MAX($B$2:B2252)+1</f>
        <v>2003</v>
      </c>
      <c r="C2253" s="33" t="s">
        <v>656</v>
      </c>
      <c r="E2253" s="23">
        <v>31408.47</v>
      </c>
      <c r="G2253" s="34"/>
      <c r="K2253" s="214"/>
    </row>
    <row r="2254" spans="1:11" ht="11.25" customHeight="1">
      <c r="A2254" s="8"/>
      <c r="B2254" s="8">
        <f>MAX($B$2:B2253)+1</f>
        <v>2004</v>
      </c>
      <c r="C2254" s="33" t="s">
        <v>36</v>
      </c>
      <c r="E2254" s="23">
        <v>247644.3</v>
      </c>
      <c r="G2254" s="34"/>
      <c r="K2254" s="214"/>
    </row>
    <row r="2255" spans="1:11" ht="11.25" customHeight="1">
      <c r="A2255" s="8"/>
      <c r="B2255" s="8">
        <f>MAX($B$2:B2254)+1</f>
        <v>2005</v>
      </c>
      <c r="C2255" s="33" t="s">
        <v>37</v>
      </c>
      <c r="E2255" s="23">
        <v>269322.118</v>
      </c>
      <c r="G2255" s="34"/>
      <c r="K2255" s="214"/>
    </row>
    <row r="2256" spans="1:11" ht="11.25" customHeight="1">
      <c r="A2256" s="8"/>
      <c r="B2256" s="8">
        <f>MAX($B$2:B2255)+1</f>
        <v>2006</v>
      </c>
      <c r="C2256" s="33" t="s">
        <v>466</v>
      </c>
      <c r="E2256" s="23">
        <v>60316.23</v>
      </c>
      <c r="G2256" s="34"/>
      <c r="K2256" s="214"/>
    </row>
    <row r="2257" spans="1:11" ht="11.25" customHeight="1">
      <c r="A2257" s="8"/>
      <c r="B2257" s="8">
        <f>MAX($B$2:B2256)+1</f>
        <v>2007</v>
      </c>
      <c r="C2257" s="33" t="s">
        <v>1890</v>
      </c>
      <c r="E2257" s="23">
        <v>153678.66</v>
      </c>
      <c r="G2257" s="34"/>
      <c r="K2257" s="214"/>
    </row>
    <row r="2258" spans="1:11" ht="11.25" customHeight="1">
      <c r="A2258" s="8"/>
      <c r="B2258" s="8">
        <f>MAX($B$2:B2257)+1</f>
        <v>2008</v>
      </c>
      <c r="C2258" s="33" t="s">
        <v>1891</v>
      </c>
      <c r="E2258" s="23">
        <v>307221.158</v>
      </c>
      <c r="G2258" s="34"/>
      <c r="K2258" s="214"/>
    </row>
    <row r="2259" spans="1:11" ht="11.25" customHeight="1">
      <c r="A2259" s="8"/>
      <c r="B2259" s="8">
        <f>MAX($B$2:B2258)+1</f>
        <v>2009</v>
      </c>
      <c r="C2259" s="33" t="s">
        <v>1982</v>
      </c>
      <c r="D2259" s="1" t="s">
        <v>2050</v>
      </c>
      <c r="E2259" s="23">
        <v>93654.57</v>
      </c>
      <c r="G2259" s="34"/>
      <c r="K2259" s="214"/>
    </row>
    <row r="2260" spans="1:11" ht="11.25" customHeight="1">
      <c r="A2260" s="8"/>
      <c r="B2260" s="8">
        <f>MAX($B$2:B2259)+1</f>
        <v>2010</v>
      </c>
      <c r="C2260" s="33" t="s">
        <v>65</v>
      </c>
      <c r="E2260" s="23">
        <v>164049.155</v>
      </c>
      <c r="G2260" s="34"/>
      <c r="K2260" s="214"/>
    </row>
    <row r="2261" spans="1:11" ht="11.25" customHeight="1">
      <c r="A2261" s="8"/>
      <c r="B2261" s="8">
        <f>MAX($B$2:B2260)+1</f>
        <v>2011</v>
      </c>
      <c r="C2261" s="33" t="s">
        <v>66</v>
      </c>
      <c r="E2261" s="23">
        <v>73047.51</v>
      </c>
      <c r="G2261" s="34"/>
      <c r="K2261" s="214"/>
    </row>
    <row r="2262" spans="1:11" ht="11.25" customHeight="1">
      <c r="A2262" s="8"/>
      <c r="B2262" s="8">
        <f>MAX($B$2:B2261)+1</f>
        <v>2012</v>
      </c>
      <c r="C2262" s="33" t="s">
        <v>67</v>
      </c>
      <c r="E2262" s="23">
        <v>616939.23</v>
      </c>
      <c r="G2262" s="34"/>
      <c r="K2262" s="214"/>
    </row>
    <row r="2263" spans="1:11" ht="11.25" customHeight="1">
      <c r="A2263" s="8"/>
      <c r="B2263" s="8">
        <f>MAX($B$2:B2262)+1</f>
        <v>2013</v>
      </c>
      <c r="C2263" s="33" t="s">
        <v>1903</v>
      </c>
      <c r="E2263" s="23">
        <v>145275.86099999998</v>
      </c>
      <c r="G2263" s="34"/>
      <c r="K2263" s="214"/>
    </row>
    <row r="2264" spans="1:11" ht="11.25" customHeight="1">
      <c r="A2264" s="8"/>
      <c r="B2264" s="8">
        <f>MAX($B$2:B2263)+1</f>
        <v>2014</v>
      </c>
      <c r="C2264" s="33" t="s">
        <v>1904</v>
      </c>
      <c r="E2264" s="23">
        <v>347724.39</v>
      </c>
      <c r="G2264" s="34"/>
      <c r="K2264" s="214"/>
    </row>
    <row r="2265" spans="1:11" ht="11.25" customHeight="1">
      <c r="A2265" s="8"/>
      <c r="B2265" s="8">
        <f>MAX($B$2:B2264)+1</f>
        <v>2015</v>
      </c>
      <c r="C2265" s="33" t="s">
        <v>75</v>
      </c>
      <c r="E2265" s="23">
        <v>167442.95</v>
      </c>
      <c r="G2265" s="34"/>
      <c r="K2265" s="214"/>
    </row>
    <row r="2266" spans="1:11" ht="11.25" customHeight="1">
      <c r="A2266" s="8"/>
      <c r="B2266" s="8">
        <f>MAX($B$2:B2265)+1</f>
        <v>2016</v>
      </c>
      <c r="C2266" s="33" t="s">
        <v>386</v>
      </c>
      <c r="E2266" s="23">
        <v>10008.29</v>
      </c>
      <c r="G2266" s="34"/>
      <c r="K2266" s="214"/>
    </row>
    <row r="2267" spans="1:11" ht="11.25" customHeight="1">
      <c r="A2267" s="8"/>
      <c r="B2267" s="8">
        <f>MAX($B$2:B2266)+1</f>
        <v>2017</v>
      </c>
      <c r="C2267" s="33" t="s">
        <v>79</v>
      </c>
      <c r="E2267" s="23">
        <v>454162.07</v>
      </c>
      <c r="G2267" s="34"/>
      <c r="K2267" s="214"/>
    </row>
    <row r="2268" spans="1:11" ht="11.25" customHeight="1">
      <c r="A2268" s="8"/>
      <c r="B2268" s="8">
        <f>MAX($B$2:B2267)+1</f>
        <v>2018</v>
      </c>
      <c r="C2268" s="33" t="s">
        <v>354</v>
      </c>
      <c r="E2268" s="23">
        <v>36337.62</v>
      </c>
      <c r="G2268" s="34"/>
      <c r="K2268" s="214"/>
    </row>
    <row r="2269" spans="1:11" ht="11.25" customHeight="1">
      <c r="A2269" s="8"/>
      <c r="B2269" s="8">
        <f>MAX($B$2:B2268)+1</f>
        <v>2019</v>
      </c>
      <c r="C2269" s="33" t="s">
        <v>81</v>
      </c>
      <c r="E2269" s="23">
        <v>726261.43</v>
      </c>
      <c r="G2269" s="34"/>
      <c r="K2269" s="214"/>
    </row>
    <row r="2270" spans="1:11" ht="11.25" customHeight="1">
      <c r="A2270" s="8"/>
      <c r="B2270" s="8">
        <f>MAX($B$2:B2269)+1</f>
        <v>2020</v>
      </c>
      <c r="C2270" s="33" t="s">
        <v>82</v>
      </c>
      <c r="E2270" s="23">
        <v>9332.35</v>
      </c>
      <c r="G2270" s="34"/>
      <c r="K2270" s="214"/>
    </row>
    <row r="2271" spans="1:11" ht="11.25" customHeight="1">
      <c r="A2271" s="8"/>
      <c r="B2271" s="8">
        <f>MAX($B$2:B2270)+1</f>
        <v>2021</v>
      </c>
      <c r="C2271" s="33" t="s">
        <v>83</v>
      </c>
      <c r="E2271" s="23">
        <v>103348.74</v>
      </c>
      <c r="G2271" s="34"/>
      <c r="K2271" s="214"/>
    </row>
    <row r="2272" spans="1:11" ht="11.25" customHeight="1">
      <c r="A2272" s="8"/>
      <c r="B2272" s="8">
        <f>MAX($B$2:B2271)+1</f>
        <v>2022</v>
      </c>
      <c r="C2272" s="33" t="s">
        <v>658</v>
      </c>
      <c r="E2272" s="23">
        <v>469560.16</v>
      </c>
      <c r="G2272" s="34"/>
      <c r="K2272" s="214"/>
    </row>
    <row r="2273" spans="1:11" ht="11.25" customHeight="1">
      <c r="A2273" s="8"/>
      <c r="B2273" s="8">
        <f>MAX($B$2:B2272)+1</f>
        <v>2023</v>
      </c>
      <c r="C2273" s="33" t="s">
        <v>92</v>
      </c>
      <c r="E2273" s="23">
        <v>10972.39</v>
      </c>
      <c r="G2273" s="34"/>
      <c r="K2273" s="214"/>
    </row>
    <row r="2274" spans="1:11" ht="11.25" customHeight="1">
      <c r="A2274" s="8"/>
      <c r="B2274" s="8">
        <f>MAX($B$2:B2273)+1</f>
        <v>2024</v>
      </c>
      <c r="C2274" s="33" t="s">
        <v>242</v>
      </c>
      <c r="E2274" s="23">
        <v>2234516.64</v>
      </c>
      <c r="G2274" s="34"/>
      <c r="K2274" s="214"/>
    </row>
    <row r="2275" spans="1:11" ht="11.25" customHeight="1">
      <c r="A2275" s="8"/>
      <c r="B2275" s="8">
        <f>MAX($B$2:B2274)+1</f>
        <v>2025</v>
      </c>
      <c r="C2275" s="33" t="s">
        <v>1911</v>
      </c>
      <c r="E2275" s="23">
        <v>11081.72</v>
      </c>
      <c r="G2275" s="34"/>
      <c r="K2275" s="214"/>
    </row>
    <row r="2276" spans="1:11" ht="11.25" customHeight="1">
      <c r="A2276" s="8"/>
      <c r="B2276" s="8">
        <f>MAX($B$2:B2275)+1</f>
        <v>2026</v>
      </c>
      <c r="C2276" s="33" t="s">
        <v>659</v>
      </c>
      <c r="E2276" s="23">
        <v>42440.93</v>
      </c>
      <c r="G2276" s="34"/>
      <c r="K2276" s="214"/>
    </row>
    <row r="2277" spans="1:11" ht="11.25" customHeight="1">
      <c r="A2277" s="8"/>
      <c r="B2277" s="8">
        <f>MAX($B$2:B2276)+1</f>
        <v>2027</v>
      </c>
      <c r="C2277" s="33" t="s">
        <v>95</v>
      </c>
      <c r="E2277" s="23">
        <v>4867.56</v>
      </c>
      <c r="G2277" s="34"/>
      <c r="K2277" s="214"/>
    </row>
    <row r="2278" spans="1:11" ht="11.25" customHeight="1">
      <c r="A2278" s="8"/>
      <c r="B2278" s="8">
        <f>MAX($B$2:B2277)+1</f>
        <v>2028</v>
      </c>
      <c r="C2278" s="33" t="s">
        <v>1912</v>
      </c>
      <c r="D2278" s="1" t="s">
        <v>2167</v>
      </c>
      <c r="E2278" s="23">
        <v>145891.68</v>
      </c>
      <c r="G2278" s="34"/>
      <c r="K2278" s="214"/>
    </row>
    <row r="2279" spans="1:11" ht="11.25" customHeight="1">
      <c r="A2279" s="8"/>
      <c r="B2279" s="8">
        <f>MAX($B$2:B2278)+1</f>
        <v>2029</v>
      </c>
      <c r="C2279" s="33" t="s">
        <v>1913</v>
      </c>
      <c r="E2279" s="23">
        <v>468319.98000000004</v>
      </c>
      <c r="G2279" s="34"/>
      <c r="K2279" s="214"/>
    </row>
    <row r="2280" spans="1:11" ht="11.25" customHeight="1">
      <c r="A2280" s="8"/>
      <c r="B2280" s="8">
        <f>MAX($B$2:B2279)+1</f>
        <v>2030</v>
      </c>
      <c r="C2280" s="33" t="s">
        <v>99</v>
      </c>
      <c r="E2280" s="23">
        <v>137682.584</v>
      </c>
      <c r="G2280" s="34"/>
      <c r="K2280" s="214"/>
    </row>
    <row r="2281" spans="1:11" ht="11.25" customHeight="1">
      <c r="A2281" s="8"/>
      <c r="B2281" s="8">
        <f>MAX($B$2:B2280)+1</f>
        <v>2031</v>
      </c>
      <c r="C2281" s="33" t="s">
        <v>102</v>
      </c>
      <c r="D2281" s="1" t="s">
        <v>2043</v>
      </c>
      <c r="E2281" s="23">
        <v>25481.16</v>
      </c>
      <c r="G2281" s="34"/>
      <c r="K2281" s="214"/>
    </row>
    <row r="2282" spans="1:11" ht="11.25" customHeight="1">
      <c r="A2282" s="8"/>
      <c r="B2282" s="8">
        <f>MAX($B$2:B2281)+1</f>
        <v>2032</v>
      </c>
      <c r="C2282" s="33" t="s">
        <v>104</v>
      </c>
      <c r="D2282" s="1" t="s">
        <v>2036</v>
      </c>
      <c r="E2282" s="23">
        <v>4255.2</v>
      </c>
      <c r="G2282" s="34"/>
      <c r="K2282" s="214"/>
    </row>
    <row r="2283" spans="1:11" ht="11.25" customHeight="1">
      <c r="A2283" s="8"/>
      <c r="B2283" s="8">
        <f>MAX($B$2:B2282)+1</f>
        <v>2033</v>
      </c>
      <c r="C2283" s="33" t="s">
        <v>105</v>
      </c>
      <c r="E2283" s="23">
        <v>216256.1</v>
      </c>
      <c r="G2283" s="34"/>
      <c r="K2283" s="214"/>
    </row>
    <row r="2284" spans="1:11" ht="11.25" customHeight="1">
      <c r="A2284" s="8"/>
      <c r="B2284" s="8">
        <f>MAX($B$2:B2283)+1</f>
        <v>2034</v>
      </c>
      <c r="C2284" s="33" t="s">
        <v>107</v>
      </c>
      <c r="E2284" s="23">
        <v>272732.35</v>
      </c>
      <c r="G2284" s="34"/>
      <c r="K2284" s="214"/>
    </row>
    <row r="2285" spans="1:11" ht="11.25" customHeight="1">
      <c r="A2285" s="8"/>
      <c r="B2285" s="8">
        <f>MAX($B$2:B2284)+1</f>
        <v>2035</v>
      </c>
      <c r="C2285" s="33" t="s">
        <v>108</v>
      </c>
      <c r="E2285" s="23">
        <v>94714.27</v>
      </c>
      <c r="G2285" s="34"/>
      <c r="K2285" s="214"/>
    </row>
    <row r="2286" spans="1:11" ht="11.25" customHeight="1">
      <c r="A2286" s="8"/>
      <c r="B2286" s="8">
        <f>MAX($B$2:B2285)+1</f>
        <v>2036</v>
      </c>
      <c r="C2286" s="33" t="s">
        <v>110</v>
      </c>
      <c r="E2286" s="23">
        <v>235114.92</v>
      </c>
      <c r="G2286" s="34"/>
      <c r="K2286" s="214"/>
    </row>
    <row r="2287" spans="1:11" ht="11.25" customHeight="1">
      <c r="A2287" s="8"/>
      <c r="B2287" s="8">
        <f>MAX($B$2:B2286)+1</f>
        <v>2037</v>
      </c>
      <c r="C2287" s="33" t="s">
        <v>481</v>
      </c>
      <c r="E2287" s="23">
        <v>8901.71</v>
      </c>
      <c r="G2287" s="34"/>
      <c r="K2287" s="214"/>
    </row>
    <row r="2288" spans="1:11" ht="11.25" customHeight="1">
      <c r="A2288" s="8"/>
      <c r="B2288" s="8">
        <f>MAX($B$2:B2287)+1</f>
        <v>2038</v>
      </c>
      <c r="C2288" s="33" t="s">
        <v>113</v>
      </c>
      <c r="E2288" s="23">
        <v>381029.18</v>
      </c>
      <c r="G2288" s="34"/>
      <c r="K2288" s="214"/>
    </row>
    <row r="2289" spans="1:11" ht="11.25" customHeight="1">
      <c r="A2289" s="8"/>
      <c r="B2289" s="8">
        <f>MAX($B$2:B2288)+1</f>
        <v>2039</v>
      </c>
      <c r="C2289" s="33" t="s">
        <v>116</v>
      </c>
      <c r="E2289" s="23">
        <v>723585.93</v>
      </c>
      <c r="G2289" s="34"/>
      <c r="K2289" s="214"/>
    </row>
    <row r="2290" spans="1:11" ht="11.25" customHeight="1">
      <c r="A2290" s="8"/>
      <c r="B2290" s="8">
        <f>MAX($B$2:B2289)+1</f>
        <v>2040</v>
      </c>
      <c r="C2290" s="33" t="s">
        <v>117</v>
      </c>
      <c r="E2290" s="23">
        <v>242871.573</v>
      </c>
      <c r="G2290" s="34"/>
      <c r="K2290" s="214"/>
    </row>
    <row r="2291" spans="1:11" ht="11.25" customHeight="1">
      <c r="A2291" s="8"/>
      <c r="B2291" s="8">
        <f>MAX($B$2:B2290)+1</f>
        <v>2041</v>
      </c>
      <c r="C2291" s="33" t="s">
        <v>125</v>
      </c>
      <c r="E2291" s="23">
        <v>187313.68</v>
      </c>
      <c r="G2291" s="34"/>
      <c r="K2291" s="214"/>
    </row>
    <row r="2292" spans="1:11" ht="11.25" customHeight="1">
      <c r="A2292" s="8"/>
      <c r="B2292" s="8">
        <f>MAX($B$2:B2291)+1</f>
        <v>2042</v>
      </c>
      <c r="C2292" s="33" t="s">
        <v>128</v>
      </c>
      <c r="D2292" s="1" t="s">
        <v>2057</v>
      </c>
      <c r="E2292" s="23">
        <v>8749.36</v>
      </c>
      <c r="G2292" s="34"/>
      <c r="K2292" s="214"/>
    </row>
    <row r="2293" spans="1:11" ht="11.25" customHeight="1">
      <c r="A2293" s="8"/>
      <c r="B2293" s="8">
        <f>MAX($B$2:B2292)+1</f>
        <v>2043</v>
      </c>
      <c r="C2293" s="33" t="s">
        <v>130</v>
      </c>
      <c r="E2293" s="23">
        <v>34581.12</v>
      </c>
      <c r="G2293" s="34"/>
      <c r="K2293" s="214"/>
    </row>
    <row r="2294" spans="1:11" ht="11.25" customHeight="1">
      <c r="A2294" s="8"/>
      <c r="B2294" s="8">
        <f>MAX($B$2:B2293)+1</f>
        <v>2044</v>
      </c>
      <c r="C2294" s="33" t="s">
        <v>132</v>
      </c>
      <c r="E2294" s="23">
        <v>34628.3</v>
      </c>
      <c r="G2294" s="34"/>
      <c r="K2294" s="214"/>
    </row>
    <row r="2295" spans="1:11" ht="11.25" customHeight="1">
      <c r="A2295" s="8"/>
      <c r="B2295" s="8">
        <f>MAX($B$2:B2294)+1</f>
        <v>2045</v>
      </c>
      <c r="C2295" s="33" t="s">
        <v>279</v>
      </c>
      <c r="E2295" s="23">
        <v>2910.88</v>
      </c>
      <c r="G2295" s="34"/>
      <c r="K2295" s="214"/>
    </row>
    <row r="2296" spans="1:11" ht="11.25" customHeight="1">
      <c r="A2296" s="8"/>
      <c r="B2296" s="8">
        <f>MAX($B$2:B2295)+1</f>
        <v>2046</v>
      </c>
      <c r="C2296" s="33" t="s">
        <v>138</v>
      </c>
      <c r="E2296" s="23">
        <v>35874.65</v>
      </c>
      <c r="G2296" s="34"/>
      <c r="K2296" s="214"/>
    </row>
    <row r="2297" spans="1:11" ht="11.25" customHeight="1">
      <c r="A2297" s="8"/>
      <c r="B2297" s="8">
        <f>MAX($B$2:B2296)+1</f>
        <v>2047</v>
      </c>
      <c r="C2297" s="33" t="s">
        <v>387</v>
      </c>
      <c r="E2297" s="23">
        <v>8904.43</v>
      </c>
      <c r="G2297" s="34"/>
      <c r="K2297" s="214"/>
    </row>
    <row r="2298" spans="1:11" ht="11.25" customHeight="1">
      <c r="A2298" s="8"/>
      <c r="B2298" s="8">
        <f>MAX($B$2:B2297)+1</f>
        <v>2048</v>
      </c>
      <c r="C2298" s="33" t="s">
        <v>142</v>
      </c>
      <c r="E2298" s="23">
        <v>274775.06</v>
      </c>
      <c r="G2298" s="34"/>
      <c r="K2298" s="214"/>
    </row>
    <row r="2299" spans="1:11" ht="11.25" customHeight="1">
      <c r="A2299" s="8"/>
      <c r="B2299" s="8">
        <f>MAX($B$2:B2298)+1</f>
        <v>2049</v>
      </c>
      <c r="C2299" s="33" t="s">
        <v>243</v>
      </c>
      <c r="E2299" s="23">
        <v>1197722.79</v>
      </c>
      <c r="G2299" s="34"/>
      <c r="K2299" s="214"/>
    </row>
    <row r="2300" spans="1:11" ht="11.25" customHeight="1">
      <c r="A2300" s="8"/>
      <c r="B2300" s="8">
        <f>MAX($B$2:B2299)+1</f>
        <v>2050</v>
      </c>
      <c r="C2300" s="33" t="s">
        <v>306</v>
      </c>
      <c r="E2300" s="23">
        <v>799396.96</v>
      </c>
      <c r="G2300" s="34"/>
      <c r="K2300" s="214"/>
    </row>
    <row r="2301" spans="1:11" ht="11.25" customHeight="1">
      <c r="A2301" s="8"/>
      <c r="B2301" s="8">
        <f>MAX($B$2:B2300)+1</f>
        <v>2051</v>
      </c>
      <c r="C2301" s="33" t="s">
        <v>388</v>
      </c>
      <c r="E2301" s="23">
        <v>15376.31</v>
      </c>
      <c r="G2301" s="34"/>
      <c r="K2301" s="214"/>
    </row>
    <row r="2302" spans="1:11" ht="11.25" customHeight="1">
      <c r="A2302" s="8"/>
      <c r="B2302" s="8">
        <f>MAX($B$2:B2301)+1</f>
        <v>2052</v>
      </c>
      <c r="C2302" s="33" t="s">
        <v>144</v>
      </c>
      <c r="E2302" s="23">
        <v>139864.39</v>
      </c>
      <c r="G2302" s="34"/>
      <c r="K2302" s="214"/>
    </row>
    <row r="2303" spans="1:11" ht="11.25" customHeight="1">
      <c r="A2303" s="8"/>
      <c r="B2303" s="8">
        <f>MAX($B$2:B2302)+1</f>
        <v>2053</v>
      </c>
      <c r="C2303" s="33" t="s">
        <v>145</v>
      </c>
      <c r="E2303" s="23">
        <v>379548.21</v>
      </c>
      <c r="G2303" s="34"/>
      <c r="K2303" s="214"/>
    </row>
    <row r="2304" spans="1:11" ht="11.25" customHeight="1">
      <c r="A2304" s="8"/>
      <c r="B2304" s="8">
        <f>MAX($B$2:B2303)+1</f>
        <v>2054</v>
      </c>
      <c r="C2304" s="33" t="s">
        <v>146</v>
      </c>
      <c r="E2304" s="23">
        <v>136714.97</v>
      </c>
      <c r="G2304" s="34"/>
      <c r="K2304" s="214"/>
    </row>
    <row r="2305" spans="1:11" ht="11.25" customHeight="1">
      <c r="A2305" s="8"/>
      <c r="B2305" s="8">
        <f>MAX($B$2:B2304)+1</f>
        <v>2055</v>
      </c>
      <c r="C2305" s="33" t="s">
        <v>149</v>
      </c>
      <c r="D2305" s="1" t="s">
        <v>2092</v>
      </c>
      <c r="E2305" s="23">
        <v>12526.28</v>
      </c>
      <c r="G2305" s="34"/>
      <c r="K2305" s="214"/>
    </row>
    <row r="2306" spans="1:11" ht="11.25" customHeight="1">
      <c r="A2306" s="8"/>
      <c r="B2306" s="8">
        <f>MAX($B$2:B2305)+1</f>
        <v>2056</v>
      </c>
      <c r="C2306" s="33" t="s">
        <v>389</v>
      </c>
      <c r="E2306" s="23">
        <v>66706.21</v>
      </c>
      <c r="G2306" s="34"/>
      <c r="K2306" s="214"/>
    </row>
    <row r="2307" spans="1:11" ht="12.75">
      <c r="A2307" s="8"/>
      <c r="B2307" s="8">
        <f>MAX($B$2:B2306)+1</f>
        <v>2057</v>
      </c>
      <c r="C2307" s="33" t="s">
        <v>154</v>
      </c>
      <c r="E2307" s="23">
        <v>364191.24</v>
      </c>
      <c r="G2307" s="34"/>
      <c r="K2307" s="214"/>
    </row>
    <row r="2308" spans="1:11" ht="12.75">
      <c r="A2308" s="8"/>
      <c r="B2308" s="8">
        <f>MAX($B$2:B2307)+1</f>
        <v>2058</v>
      </c>
      <c r="C2308" s="33" t="s">
        <v>660</v>
      </c>
      <c r="E2308" s="23">
        <v>241132.89</v>
      </c>
      <c r="G2308" s="34"/>
      <c r="K2308" s="214"/>
    </row>
    <row r="2309" spans="1:11" ht="12.75">
      <c r="A2309" s="8"/>
      <c r="B2309" s="8">
        <f>MAX($B$2:B2308)+1</f>
        <v>2059</v>
      </c>
      <c r="C2309" s="33" t="s">
        <v>155</v>
      </c>
      <c r="D2309" s="1" t="s">
        <v>2175</v>
      </c>
      <c r="E2309" s="23">
        <v>102869.65</v>
      </c>
      <c r="G2309" s="34"/>
      <c r="K2309" s="214"/>
    </row>
    <row r="2310" spans="1:11" ht="12.75">
      <c r="A2310" s="8"/>
      <c r="B2310" s="8">
        <f>MAX($B$2:B2309)+1</f>
        <v>2060</v>
      </c>
      <c r="C2310" s="33" t="s">
        <v>159</v>
      </c>
      <c r="E2310" s="23">
        <v>25844.64</v>
      </c>
      <c r="G2310" s="34"/>
      <c r="K2310" s="214"/>
    </row>
    <row r="2311" spans="1:11" ht="12.75">
      <c r="A2311" s="8"/>
      <c r="B2311" s="8">
        <f>MAX($B$2:B2310)+1</f>
        <v>2061</v>
      </c>
      <c r="C2311" s="33" t="s">
        <v>161</v>
      </c>
      <c r="D2311" s="1" t="s">
        <v>2176</v>
      </c>
      <c r="E2311" s="23">
        <v>147498.11</v>
      </c>
      <c r="G2311" s="34"/>
      <c r="K2311" s="214"/>
    </row>
    <row r="2312" spans="1:11" ht="12.75">
      <c r="A2312" s="8"/>
      <c r="B2312" s="8">
        <f>MAX($B$2:B2311)+1</f>
        <v>2062</v>
      </c>
      <c r="C2312" s="33" t="s">
        <v>162</v>
      </c>
      <c r="E2312" s="23">
        <v>299939.91</v>
      </c>
      <c r="G2312" s="34"/>
      <c r="K2312" s="214"/>
    </row>
    <row r="2313" spans="1:11" ht="11.25" customHeight="1">
      <c r="A2313" s="8"/>
      <c r="B2313" s="8">
        <f>MAX($B$2:B2312)+1</f>
        <v>2063</v>
      </c>
      <c r="C2313" s="33" t="s">
        <v>1929</v>
      </c>
      <c r="E2313" s="23">
        <v>66253.323</v>
      </c>
      <c r="G2313" s="34"/>
      <c r="K2313" s="214"/>
    </row>
    <row r="2314" spans="1:11" ht="11.25" customHeight="1">
      <c r="A2314" s="8"/>
      <c r="B2314" s="8">
        <f>MAX($B$2:B2313)+1</f>
        <v>2064</v>
      </c>
      <c r="C2314" s="33" t="s">
        <v>170</v>
      </c>
      <c r="E2314" s="23">
        <v>209348.85</v>
      </c>
      <c r="G2314" s="34"/>
      <c r="K2314" s="214"/>
    </row>
    <row r="2315" spans="1:11" ht="11.25" customHeight="1">
      <c r="A2315" s="8"/>
      <c r="B2315" s="8">
        <f>MAX($B$2:B2314)+1</f>
        <v>2065</v>
      </c>
      <c r="C2315" s="33" t="s">
        <v>1932</v>
      </c>
      <c r="D2315" s="1" t="s">
        <v>2157</v>
      </c>
      <c r="E2315" s="23">
        <v>8457.44</v>
      </c>
      <c r="G2315" s="34"/>
      <c r="K2315" s="214"/>
    </row>
    <row r="2316" spans="1:11" ht="11.25" customHeight="1">
      <c r="A2316" s="8"/>
      <c r="B2316" s="8">
        <f>MAX($B$2:B2315)+1</f>
        <v>2066</v>
      </c>
      <c r="C2316" s="33" t="s">
        <v>1933</v>
      </c>
      <c r="E2316" s="23">
        <v>308498.46</v>
      </c>
      <c r="G2316" s="34"/>
      <c r="K2316" s="214"/>
    </row>
    <row r="2317" spans="1:11" ht="11.25" customHeight="1">
      <c r="A2317" s="8"/>
      <c r="B2317" s="8">
        <f>MAX($B$2:B2316)+1</f>
        <v>2067</v>
      </c>
      <c r="C2317" s="33" t="s">
        <v>180</v>
      </c>
      <c r="D2317" s="1" t="s">
        <v>2180</v>
      </c>
      <c r="E2317" s="23">
        <v>715401.53</v>
      </c>
      <c r="G2317" s="34"/>
      <c r="K2317" s="214"/>
    </row>
    <row r="2318" spans="1:11" ht="11.25" customHeight="1">
      <c r="A2318" s="8"/>
      <c r="B2318" s="8">
        <f>MAX($B$2:B2317)+1</f>
        <v>2068</v>
      </c>
      <c r="C2318" s="33" t="s">
        <v>390</v>
      </c>
      <c r="E2318" s="23">
        <v>68676.47</v>
      </c>
      <c r="G2318" s="34"/>
      <c r="K2318" s="214"/>
    </row>
    <row r="2319" spans="1:11" ht="11.25" customHeight="1">
      <c r="A2319" s="8"/>
      <c r="B2319" s="8">
        <f>MAX($B$2:B2318)+1</f>
        <v>2069</v>
      </c>
      <c r="C2319" s="33" t="s">
        <v>183</v>
      </c>
      <c r="E2319" s="23">
        <v>950015.4600000001</v>
      </c>
      <c r="G2319" s="34"/>
      <c r="K2319" s="214"/>
    </row>
    <row r="2320" spans="1:11" ht="11.25" customHeight="1">
      <c r="A2320" s="8"/>
      <c r="B2320" s="8">
        <f>MAX($B$2:B2319)+1</f>
        <v>2070</v>
      </c>
      <c r="C2320" s="33" t="s">
        <v>1938</v>
      </c>
      <c r="E2320" s="23">
        <v>345896.371</v>
      </c>
      <c r="G2320" s="34"/>
      <c r="K2320" s="214"/>
    </row>
    <row r="2321" spans="1:11" ht="11.25" customHeight="1">
      <c r="A2321" s="8"/>
      <c r="B2321" s="8">
        <f>MAX($B$2:B2320)+1</f>
        <v>2071</v>
      </c>
      <c r="C2321" s="33" t="s">
        <v>193</v>
      </c>
      <c r="E2321" s="23">
        <v>15964.9</v>
      </c>
      <c r="G2321" s="34"/>
      <c r="K2321" s="214"/>
    </row>
    <row r="2322" spans="1:11" ht="11.25" customHeight="1">
      <c r="A2322" s="8"/>
      <c r="B2322" s="8">
        <f>MAX($B$2:B2321)+1</f>
        <v>2072</v>
      </c>
      <c r="C2322" s="33" t="s">
        <v>195</v>
      </c>
      <c r="E2322" s="23">
        <v>615835.38</v>
      </c>
      <c r="G2322" s="34"/>
      <c r="K2322" s="214"/>
    </row>
    <row r="2323" spans="1:11" ht="11.25" customHeight="1">
      <c r="A2323" s="8"/>
      <c r="B2323" s="8">
        <f>MAX($B$2:B2322)+1</f>
        <v>2073</v>
      </c>
      <c r="C2323" s="33" t="s">
        <v>197</v>
      </c>
      <c r="E2323" s="23">
        <v>303200.94</v>
      </c>
      <c r="G2323" s="34"/>
      <c r="K2323" s="214"/>
    </row>
    <row r="2324" spans="1:11" ht="11.25" customHeight="1">
      <c r="A2324" s="8"/>
      <c r="B2324" s="8">
        <f>MAX($B$2:B2323)+1</f>
        <v>2074</v>
      </c>
      <c r="C2324" s="33" t="s">
        <v>1945</v>
      </c>
      <c r="E2324" s="23">
        <v>8629.84</v>
      </c>
      <c r="G2324" s="34"/>
      <c r="K2324" s="214"/>
    </row>
    <row r="2325" spans="1:11" ht="11.25" customHeight="1">
      <c r="A2325" s="8"/>
      <c r="B2325" s="8">
        <f>MAX($B$2:B2324)+1</f>
        <v>2075</v>
      </c>
      <c r="C2325" s="33" t="s">
        <v>205</v>
      </c>
      <c r="E2325" s="23">
        <v>205979.68</v>
      </c>
      <c r="G2325" s="34"/>
      <c r="K2325" s="214"/>
    </row>
    <row r="2326" spans="1:11" ht="11.25" customHeight="1">
      <c r="A2326" s="8"/>
      <c r="B2326" s="8">
        <f>MAX($B$2:B2325)+1</f>
        <v>2076</v>
      </c>
      <c r="C2326" s="33" t="s">
        <v>1947</v>
      </c>
      <c r="D2326" s="1" t="s">
        <v>2070</v>
      </c>
      <c r="E2326" s="23">
        <v>436403.81</v>
      </c>
      <c r="G2326" s="34"/>
      <c r="H2326" s="1"/>
      <c r="I2326" s="1"/>
      <c r="K2326" s="214"/>
    </row>
    <row r="2327" spans="1:11" ht="11.25" customHeight="1">
      <c r="A2327" s="8"/>
      <c r="B2327" s="8">
        <f>MAX($B$2:B2326)+1</f>
        <v>2077</v>
      </c>
      <c r="C2327" s="33" t="s">
        <v>1950</v>
      </c>
      <c r="D2327" s="1" t="s">
        <v>2070</v>
      </c>
      <c r="E2327" s="23">
        <v>353447.66</v>
      </c>
      <c r="G2327" s="34"/>
      <c r="H2327" s="1"/>
      <c r="I2327" s="1"/>
      <c r="K2327" s="214"/>
    </row>
    <row r="2328" spans="1:11" ht="11.25" customHeight="1">
      <c r="A2328" s="8"/>
      <c r="B2328" s="8">
        <f>MAX($B$2:B2327)+1</f>
        <v>2078</v>
      </c>
      <c r="C2328" s="33" t="s">
        <v>212</v>
      </c>
      <c r="D2328" s="1" t="s">
        <v>2186</v>
      </c>
      <c r="E2328" s="23">
        <v>162188.65</v>
      </c>
      <c r="G2328" s="34"/>
      <c r="H2328" s="1"/>
      <c r="I2328" s="1"/>
      <c r="K2328" s="214"/>
    </row>
    <row r="2329" spans="1:11" ht="11.25" customHeight="1" thickBot="1">
      <c r="A2329" s="8"/>
      <c r="B2329" s="8">
        <f>MAX($B$2:B2328)+1</f>
        <v>2079</v>
      </c>
      <c r="C2329" s="35" t="s">
        <v>392</v>
      </c>
      <c r="D2329" s="16"/>
      <c r="E2329" s="24">
        <f>SUM(E2094:E2328)</f>
        <v>185654275.789</v>
      </c>
      <c r="F2329" s="17"/>
      <c r="H2329" s="1"/>
      <c r="I2329" s="1"/>
      <c r="K2329" s="214"/>
    </row>
    <row r="2330" spans="1:11" ht="11.25" customHeight="1" thickTop="1">
      <c r="A2330" s="8"/>
      <c r="B2330" s="8">
        <f>MAX($B$2:B2329)+1</f>
        <v>2080</v>
      </c>
      <c r="C2330" s="36" t="s">
        <v>2243</v>
      </c>
      <c r="D2330" s="19"/>
      <c r="H2330" s="23"/>
      <c r="I2330" s="1"/>
      <c r="K2330" s="214"/>
    </row>
    <row r="2331" spans="2:9" ht="11.25" customHeight="1">
      <c r="B2331" s="8">
        <f>MAX($B$2:B2330)+1</f>
        <v>2081</v>
      </c>
      <c r="C2331" s="19"/>
      <c r="D2331" s="19"/>
      <c r="H2331" s="1"/>
      <c r="I2331" s="1"/>
    </row>
    <row r="2332" spans="2:10" ht="11.25" customHeight="1">
      <c r="B2332" s="8">
        <f>MAX($B$2:B2331)+1</f>
        <v>2082</v>
      </c>
      <c r="C2332" s="243" t="s">
        <v>393</v>
      </c>
      <c r="D2332" s="31"/>
      <c r="E2332" s="31"/>
      <c r="F2332" s="31"/>
      <c r="G2332" s="31"/>
      <c r="H2332" s="1"/>
      <c r="I2332" s="1"/>
      <c r="J2332" s="1"/>
    </row>
    <row r="2333" spans="2:10" ht="12.75">
      <c r="B2333" s="8">
        <f>MAX($B$2:B2332)+1</f>
        <v>2083</v>
      </c>
      <c r="C2333" s="19" t="s">
        <v>533</v>
      </c>
      <c r="D2333" s="19" t="s">
        <v>2058</v>
      </c>
      <c r="E2333" s="20" t="s">
        <v>1528</v>
      </c>
      <c r="F2333" s="20"/>
      <c r="G2333" s="21"/>
      <c r="H2333" s="1"/>
      <c r="I2333" s="1"/>
      <c r="J2333" s="1"/>
    </row>
    <row r="2334" spans="2:10" ht="12.75">
      <c r="B2334" s="8">
        <f>MAX($B$2:B2333)+1</f>
        <v>2084</v>
      </c>
      <c r="C2334" s="1" t="s">
        <v>1166</v>
      </c>
      <c r="E2334" s="23">
        <v>51922.13</v>
      </c>
      <c r="G2334" s="34"/>
      <c r="H2334" s="1"/>
      <c r="I2334" s="1"/>
      <c r="J2334" s="1"/>
    </row>
    <row r="2335" spans="2:10" ht="12.75">
      <c r="B2335" s="8">
        <f>MAX($B$2:B2334)+1</f>
        <v>2085</v>
      </c>
      <c r="C2335" s="1" t="s">
        <v>1167</v>
      </c>
      <c r="E2335" s="23">
        <v>394181.43</v>
      </c>
      <c r="G2335" s="34"/>
      <c r="H2335" s="1"/>
      <c r="I2335" s="1"/>
      <c r="J2335" s="1"/>
    </row>
    <row r="2336" spans="2:10" ht="12.75">
      <c r="B2336" s="8">
        <f>MAX($B$2:B2335)+1</f>
        <v>2086</v>
      </c>
      <c r="C2336" s="1" t="s">
        <v>378</v>
      </c>
      <c r="E2336" s="23">
        <v>1153728.95</v>
      </c>
      <c r="G2336" s="34"/>
      <c r="H2336" s="1"/>
      <c r="I2336" s="1"/>
      <c r="J2336" s="1"/>
    </row>
    <row r="2337" spans="2:10" ht="12.75">
      <c r="B2337" s="8">
        <f>MAX($B$2:B2336)+1</f>
        <v>2087</v>
      </c>
      <c r="C2337" s="1" t="s">
        <v>1171</v>
      </c>
      <c r="E2337" s="23">
        <v>367297.4</v>
      </c>
      <c r="G2337" s="34"/>
      <c r="H2337" s="1"/>
      <c r="I2337" s="1"/>
      <c r="J2337" s="1"/>
    </row>
    <row r="2338" spans="2:10" ht="12.75">
      <c r="B2338" s="8">
        <f>MAX($B$2:B2337)+1</f>
        <v>2088</v>
      </c>
      <c r="C2338" s="1" t="s">
        <v>667</v>
      </c>
      <c r="E2338" s="23">
        <v>417035.007</v>
      </c>
      <c r="G2338" s="34"/>
      <c r="H2338" s="1"/>
      <c r="I2338" s="1"/>
      <c r="J2338" s="1"/>
    </row>
    <row r="2339" spans="2:10" ht="12.75">
      <c r="B2339" s="8">
        <f>MAX($B$2:B2338)+1</f>
        <v>2089</v>
      </c>
      <c r="C2339" s="1" t="s">
        <v>1993</v>
      </c>
      <c r="D2339" s="1" t="s">
        <v>2199</v>
      </c>
      <c r="E2339" s="23">
        <v>167336.22999999998</v>
      </c>
      <c r="G2339" s="34"/>
      <c r="H2339" s="1"/>
      <c r="I2339" s="1"/>
      <c r="J2339" s="1"/>
    </row>
    <row r="2340" spans="2:10" ht="12.75">
      <c r="B2340" s="8">
        <f>MAX($B$2:B2339)+1</f>
        <v>2090</v>
      </c>
      <c r="C2340" s="1" t="s">
        <v>394</v>
      </c>
      <c r="E2340" s="23">
        <v>855859.3200000001</v>
      </c>
      <c r="G2340" s="34"/>
      <c r="H2340" s="1"/>
      <c r="I2340" s="1"/>
      <c r="J2340" s="1"/>
    </row>
    <row r="2341" spans="2:10" ht="12.75">
      <c r="B2341" s="8">
        <f>MAX($B$2:B2340)+1</f>
        <v>2091</v>
      </c>
      <c r="C2341" s="1" t="s">
        <v>1172</v>
      </c>
      <c r="E2341" s="23">
        <v>363429.37</v>
      </c>
      <c r="G2341" s="34"/>
      <c r="H2341" s="1"/>
      <c r="I2341" s="1"/>
      <c r="J2341" s="1"/>
    </row>
    <row r="2342" spans="2:10" ht="12.75">
      <c r="B2342" s="8">
        <f>MAX($B$2:B2341)+1</f>
        <v>2092</v>
      </c>
      <c r="C2342" s="1" t="s">
        <v>1173</v>
      </c>
      <c r="E2342" s="23">
        <v>9317.36</v>
      </c>
      <c r="G2342" s="34"/>
      <c r="H2342" s="1"/>
      <c r="I2342" s="1"/>
      <c r="J2342" s="1"/>
    </row>
    <row r="2343" spans="2:10" ht="12.75">
      <c r="B2343" s="8">
        <f>MAX($B$2:B2342)+1</f>
        <v>2093</v>
      </c>
      <c r="C2343" s="1" t="s">
        <v>1174</v>
      </c>
      <c r="E2343" s="23">
        <v>109517.8</v>
      </c>
      <c r="G2343" s="34"/>
      <c r="H2343" s="1"/>
      <c r="I2343" s="1"/>
      <c r="J2343" s="1"/>
    </row>
    <row r="2344" spans="2:10" ht="12.75">
      <c r="B2344" s="8">
        <f>MAX($B$2:B2343)+1</f>
        <v>2094</v>
      </c>
      <c r="C2344" s="1" t="s">
        <v>1176</v>
      </c>
      <c r="E2344" s="23">
        <v>1920167.94</v>
      </c>
      <c r="G2344" s="34"/>
      <c r="H2344" s="1"/>
      <c r="I2344" s="1"/>
      <c r="J2344" s="1"/>
    </row>
    <row r="2345" spans="2:10" ht="12.75">
      <c r="B2345" s="8">
        <f>MAX($B$2:B2344)+1</f>
        <v>2095</v>
      </c>
      <c r="C2345" s="1" t="s">
        <v>307</v>
      </c>
      <c r="E2345" s="23">
        <v>844250.22</v>
      </c>
      <c r="G2345" s="34"/>
      <c r="H2345" s="1"/>
      <c r="I2345" s="1"/>
      <c r="J2345" s="1"/>
    </row>
    <row r="2346" spans="2:10" ht="12.75">
      <c r="B2346" s="8">
        <f>MAX($B$2:B2345)+1</f>
        <v>2096</v>
      </c>
      <c r="C2346" s="1" t="s">
        <v>1178</v>
      </c>
      <c r="E2346" s="23">
        <v>5080751.78</v>
      </c>
      <c r="G2346" s="34"/>
      <c r="H2346" s="1"/>
      <c r="I2346" s="1"/>
      <c r="J2346" s="1"/>
    </row>
    <row r="2347" spans="2:10" ht="12.75">
      <c r="B2347" s="8">
        <f>MAX($B$2:B2346)+1</f>
        <v>2097</v>
      </c>
      <c r="C2347" s="1" t="s">
        <v>1180</v>
      </c>
      <c r="E2347" s="23">
        <v>231073.12</v>
      </c>
      <c r="G2347" s="34"/>
      <c r="H2347" s="1"/>
      <c r="I2347" s="1"/>
      <c r="J2347" s="1"/>
    </row>
    <row r="2348" spans="2:10" ht="12.75">
      <c r="B2348" s="8">
        <f>MAX($B$2:B2347)+1</f>
        <v>2098</v>
      </c>
      <c r="C2348" s="1" t="s">
        <v>372</v>
      </c>
      <c r="E2348" s="23">
        <v>1813501.71</v>
      </c>
      <c r="G2348" s="34"/>
      <c r="H2348" s="1"/>
      <c r="I2348" s="1"/>
      <c r="J2348" s="1"/>
    </row>
    <row r="2349" spans="2:10" ht="12.75">
      <c r="B2349" s="8">
        <f>MAX($B$2:B2348)+1</f>
        <v>2099</v>
      </c>
      <c r="C2349" s="1" t="s">
        <v>1183</v>
      </c>
      <c r="E2349" s="23">
        <v>38646.61</v>
      </c>
      <c r="G2349" s="34"/>
      <c r="H2349" s="1"/>
      <c r="I2349" s="1"/>
      <c r="J2349" s="1"/>
    </row>
    <row r="2350" spans="2:10" ht="12.75">
      <c r="B2350" s="8">
        <f>MAX($B$2:B2349)+1</f>
        <v>2100</v>
      </c>
      <c r="C2350" s="1" t="s">
        <v>395</v>
      </c>
      <c r="E2350" s="23">
        <v>2409638.28</v>
      </c>
      <c r="G2350" s="34"/>
      <c r="H2350" s="1"/>
      <c r="I2350" s="1"/>
      <c r="J2350" s="1"/>
    </row>
    <row r="2351" spans="2:10" ht="12.75">
      <c r="B2351" s="8">
        <f>MAX($B$2:B2350)+1</f>
        <v>2101</v>
      </c>
      <c r="C2351" s="1" t="s">
        <v>622</v>
      </c>
      <c r="E2351" s="23">
        <v>6529934.630000001</v>
      </c>
      <c r="G2351" s="34"/>
      <c r="H2351" s="1"/>
      <c r="I2351" s="1"/>
      <c r="J2351" s="1"/>
    </row>
    <row r="2352" spans="2:10" ht="12.75">
      <c r="B2352" s="8">
        <f>MAX($B$2:B2351)+1</f>
        <v>2102</v>
      </c>
      <c r="C2352" s="1" t="s">
        <v>396</v>
      </c>
      <c r="E2352" s="23">
        <v>155791.22</v>
      </c>
      <c r="G2352" s="34"/>
      <c r="H2352" s="1"/>
      <c r="I2352" s="1"/>
      <c r="J2352" s="1"/>
    </row>
    <row r="2353" spans="2:10" ht="12.75">
      <c r="B2353" s="8">
        <f>MAX($B$2:B2352)+1</f>
        <v>2103</v>
      </c>
      <c r="C2353" s="1" t="s">
        <v>308</v>
      </c>
      <c r="E2353" s="23">
        <v>376412.03</v>
      </c>
      <c r="G2353" s="34"/>
      <c r="H2353" s="1"/>
      <c r="I2353" s="1"/>
      <c r="J2353" s="1"/>
    </row>
    <row r="2354" spans="2:10" ht="12.75">
      <c r="B2354" s="8">
        <f>MAX($B$2:B2353)+1</f>
        <v>2104</v>
      </c>
      <c r="C2354" s="1" t="s">
        <v>1186</v>
      </c>
      <c r="E2354" s="23">
        <v>1318866.5699999998</v>
      </c>
      <c r="G2354" s="34"/>
      <c r="H2354" s="1"/>
      <c r="I2354" s="1"/>
      <c r="J2354" s="1"/>
    </row>
    <row r="2355" spans="2:10" ht="12.75">
      <c r="B2355" s="8">
        <f>MAX($B$2:B2354)+1</f>
        <v>2105</v>
      </c>
      <c r="C2355" s="1" t="s">
        <v>234</v>
      </c>
      <c r="E2355" s="23">
        <v>20112.739999999998</v>
      </c>
      <c r="G2355" s="34"/>
      <c r="H2355" s="1"/>
      <c r="I2355" s="1"/>
      <c r="J2355" s="1"/>
    </row>
    <row r="2356" spans="2:10" ht="12.75">
      <c r="B2356" s="8">
        <f>MAX($B$2:B2355)+1</f>
        <v>2106</v>
      </c>
      <c r="C2356" s="1" t="s">
        <v>309</v>
      </c>
      <c r="E2356" s="23">
        <v>3501518.8000000003</v>
      </c>
      <c r="G2356" s="34"/>
      <c r="H2356" s="1"/>
      <c r="I2356" s="1"/>
      <c r="J2356" s="1"/>
    </row>
    <row r="2357" spans="2:10" ht="12.75">
      <c r="B2357" s="8">
        <f>MAX($B$2:B2356)+1</f>
        <v>2107</v>
      </c>
      <c r="C2357" s="1" t="s">
        <v>397</v>
      </c>
      <c r="E2357" s="23">
        <v>75520.53</v>
      </c>
      <c r="G2357" s="34"/>
      <c r="H2357" s="1"/>
      <c r="I2357" s="1"/>
      <c r="J2357" s="1"/>
    </row>
    <row r="2358" spans="2:10" ht="12.75">
      <c r="B2358" s="8">
        <f>MAX($B$2:B2357)+1</f>
        <v>2108</v>
      </c>
      <c r="C2358" s="1" t="s">
        <v>1188</v>
      </c>
      <c r="E2358" s="23">
        <v>719356.62</v>
      </c>
      <c r="G2358" s="34"/>
      <c r="H2358" s="1"/>
      <c r="I2358" s="1"/>
      <c r="J2358" s="1"/>
    </row>
    <row r="2359" spans="2:10" ht="12.75">
      <c r="B2359" s="8">
        <f>MAX($B$2:B2358)+1</f>
        <v>2109</v>
      </c>
      <c r="C2359" s="1" t="s">
        <v>1192</v>
      </c>
      <c r="D2359" s="1" t="s">
        <v>2039</v>
      </c>
      <c r="E2359" s="23">
        <v>85272.57999999999</v>
      </c>
      <c r="G2359" s="34"/>
      <c r="H2359" s="1"/>
      <c r="I2359" s="1"/>
      <c r="J2359" s="1"/>
    </row>
    <row r="2360" spans="2:10" ht="12.75">
      <c r="B2360" s="8">
        <f>MAX($B$2:B2359)+1</f>
        <v>2110</v>
      </c>
      <c r="C2360" s="1" t="s">
        <v>310</v>
      </c>
      <c r="E2360" s="23">
        <v>6902963.37</v>
      </c>
      <c r="G2360" s="34"/>
      <c r="H2360" s="1"/>
      <c r="I2360" s="1"/>
      <c r="J2360" s="1"/>
    </row>
    <row r="2361" spans="2:10" ht="12.75">
      <c r="B2361" s="8">
        <f>MAX($B$2:B2360)+1</f>
        <v>2111</v>
      </c>
      <c r="C2361" s="1" t="s">
        <v>1193</v>
      </c>
      <c r="E2361" s="23">
        <v>6613811.884999999</v>
      </c>
      <c r="G2361" s="34"/>
      <c r="H2361" s="1"/>
      <c r="I2361" s="1"/>
      <c r="J2361" s="1"/>
    </row>
    <row r="2362" spans="2:10" ht="12.75">
      <c r="B2362" s="8">
        <f>MAX($B$2:B2361)+1</f>
        <v>2112</v>
      </c>
      <c r="C2362" s="1" t="s">
        <v>2287</v>
      </c>
      <c r="E2362" s="23">
        <v>6242822.47</v>
      </c>
      <c r="G2362" s="34"/>
      <c r="H2362" s="1"/>
      <c r="I2362" s="1"/>
      <c r="J2362" s="1"/>
    </row>
    <row r="2363" spans="2:10" ht="12.75" hidden="1" outlineLevel="1">
      <c r="B2363" s="8"/>
      <c r="C2363" s="1" t="s">
        <v>2373</v>
      </c>
      <c r="E2363" s="23">
        <v>3180312.23</v>
      </c>
      <c r="G2363" s="34"/>
      <c r="H2363" s="1"/>
      <c r="I2363" s="1"/>
      <c r="J2363" s="1"/>
    </row>
    <row r="2364" spans="2:10" ht="12.75" hidden="1" outlineLevel="1">
      <c r="B2364" s="8"/>
      <c r="C2364" s="1" t="s">
        <v>2374</v>
      </c>
      <c r="E2364" s="23">
        <v>3127690.89</v>
      </c>
      <c r="G2364" s="34"/>
      <c r="H2364" s="1"/>
      <c r="I2364" s="1"/>
      <c r="J2364" s="1"/>
    </row>
    <row r="2365" spans="2:10" ht="12.75" collapsed="1">
      <c r="B2365" s="8">
        <f>MAX($B$2:B2364)+1</f>
        <v>2113</v>
      </c>
      <c r="C2365" s="1" t="s">
        <v>714</v>
      </c>
      <c r="E2365" s="23">
        <f>SUBTOTAL(9,E2362:E2363)</f>
        <v>9423134.7</v>
      </c>
      <c r="G2365" s="34"/>
      <c r="H2365" s="1"/>
      <c r="I2365" s="1"/>
      <c r="J2365" s="1"/>
    </row>
    <row r="2366" spans="2:10" ht="12.75">
      <c r="B2366" s="8">
        <f>MAX($B$2:B2365)+1</f>
        <v>2114</v>
      </c>
      <c r="C2366" s="1" t="s">
        <v>1782</v>
      </c>
      <c r="E2366" s="23">
        <v>1396993.19</v>
      </c>
      <c r="G2366" s="34"/>
      <c r="H2366" s="1"/>
      <c r="I2366" s="1"/>
      <c r="J2366" s="1"/>
    </row>
    <row r="2367" spans="2:10" ht="12.75">
      <c r="B2367" s="8">
        <f>MAX($B$2:B2366)+1</f>
        <v>2115</v>
      </c>
      <c r="C2367" s="1" t="s">
        <v>290</v>
      </c>
      <c r="E2367" s="23">
        <v>3760858.2</v>
      </c>
      <c r="G2367" s="34"/>
      <c r="H2367" s="1"/>
      <c r="I2367" s="1"/>
      <c r="J2367" s="1"/>
    </row>
    <row r="2368" spans="2:10" ht="12.75">
      <c r="B2368" s="8">
        <f>MAX($B$2:B2367)+1</f>
        <v>2116</v>
      </c>
      <c r="C2368" s="1" t="s">
        <v>291</v>
      </c>
      <c r="E2368" s="23">
        <v>10838.94</v>
      </c>
      <c r="G2368" s="34"/>
      <c r="H2368" s="1"/>
      <c r="I2368" s="1"/>
      <c r="J2368" s="1"/>
    </row>
    <row r="2369" spans="2:10" ht="12.75">
      <c r="B2369" s="8">
        <f>MAX($B$2:B2368)+1</f>
        <v>2117</v>
      </c>
      <c r="C2369" s="1" t="s">
        <v>398</v>
      </c>
      <c r="E2369" s="23">
        <v>89534.13</v>
      </c>
      <c r="G2369" s="34"/>
      <c r="H2369" s="1"/>
      <c r="I2369" s="1"/>
      <c r="J2369" s="1"/>
    </row>
    <row r="2370" spans="2:10" ht="12.75">
      <c r="B2370" s="8">
        <f>MAX($B$2:B2369)+1</f>
        <v>2118</v>
      </c>
      <c r="C2370" s="1" t="s">
        <v>1194</v>
      </c>
      <c r="E2370" s="23">
        <v>683986.77</v>
      </c>
      <c r="G2370" s="34"/>
      <c r="H2370" s="1"/>
      <c r="I2370" s="1"/>
      <c r="J2370" s="1"/>
    </row>
    <row r="2371" spans="2:10" ht="12.75">
      <c r="B2371" s="8">
        <f>MAX($B$2:B2370)+1</f>
        <v>2119</v>
      </c>
      <c r="C2371" s="1" t="s">
        <v>723</v>
      </c>
      <c r="E2371" s="23">
        <v>15180.300000000001</v>
      </c>
      <c r="G2371" s="34"/>
      <c r="H2371" s="1"/>
      <c r="I2371" s="1"/>
      <c r="J2371" s="1"/>
    </row>
    <row r="2372" spans="2:10" ht="12.75">
      <c r="B2372" s="8">
        <f>MAX($B$2:B2371)+1</f>
        <v>2120</v>
      </c>
      <c r="C2372" s="1" t="s">
        <v>1198</v>
      </c>
      <c r="E2372" s="23">
        <v>699824.8400000001</v>
      </c>
      <c r="G2372" s="34"/>
      <c r="H2372" s="1"/>
      <c r="I2372" s="1"/>
      <c r="J2372" s="1"/>
    </row>
    <row r="2373" spans="2:10" ht="12.75">
      <c r="B2373" s="8">
        <f>MAX($B$2:B2372)+1</f>
        <v>2121</v>
      </c>
      <c r="C2373" s="1" t="s">
        <v>399</v>
      </c>
      <c r="E2373" s="23">
        <v>164035.65</v>
      </c>
      <c r="G2373" s="34"/>
      <c r="H2373" s="1"/>
      <c r="I2373" s="1"/>
      <c r="J2373" s="1"/>
    </row>
    <row r="2374" spans="2:10" ht="12.75">
      <c r="B2374" s="8">
        <f>MAX($B$2:B2373)+1</f>
        <v>2122</v>
      </c>
      <c r="C2374" s="1" t="s">
        <v>311</v>
      </c>
      <c r="E2374" s="23">
        <v>67770.55</v>
      </c>
      <c r="G2374" s="34"/>
      <c r="H2374" s="1"/>
      <c r="I2374" s="1"/>
      <c r="J2374" s="1"/>
    </row>
    <row r="2375" spans="2:10" ht="12.75">
      <c r="B2375" s="8">
        <f>MAX($B$2:B2374)+1</f>
        <v>2123</v>
      </c>
      <c r="C2375" s="1" t="s">
        <v>235</v>
      </c>
      <c r="E2375" s="23">
        <v>728442.8800000001</v>
      </c>
      <c r="G2375" s="34"/>
      <c r="H2375" s="1"/>
      <c r="I2375" s="1"/>
      <c r="J2375" s="1"/>
    </row>
    <row r="2376" spans="2:10" ht="12.75">
      <c r="B2376" s="8">
        <f>MAX($B$2:B2375)+1</f>
        <v>2124</v>
      </c>
      <c r="C2376" s="1" t="s">
        <v>623</v>
      </c>
      <c r="E2376" s="23">
        <v>4055662.1399999997</v>
      </c>
      <c r="G2376" s="34"/>
      <c r="H2376" s="1"/>
      <c r="I2376" s="1"/>
      <c r="J2376" s="1"/>
    </row>
    <row r="2377" spans="2:10" ht="12.75" hidden="1" outlineLevel="1">
      <c r="B2377" s="8"/>
      <c r="C2377" s="1" t="s">
        <v>2294</v>
      </c>
      <c r="E2377" s="23">
        <v>605127.06</v>
      </c>
      <c r="G2377" s="34"/>
      <c r="H2377" s="1"/>
      <c r="I2377" s="1"/>
      <c r="J2377" s="1"/>
    </row>
    <row r="2378" spans="2:10" ht="12.75" hidden="1" outlineLevel="1">
      <c r="B2378" s="8"/>
      <c r="C2378" s="1" t="s">
        <v>2375</v>
      </c>
      <c r="E2378" s="23">
        <v>2640705.47</v>
      </c>
      <c r="G2378" s="34"/>
      <c r="H2378" s="1"/>
      <c r="I2378" s="1"/>
      <c r="J2378" s="1"/>
    </row>
    <row r="2379" spans="2:10" ht="12.75" hidden="1" outlineLevel="1">
      <c r="B2379" s="8"/>
      <c r="C2379" s="1" t="s">
        <v>2265</v>
      </c>
      <c r="E2379" s="23">
        <v>1683459.28</v>
      </c>
      <c r="G2379" s="34"/>
      <c r="H2379" s="1"/>
      <c r="I2379" s="1"/>
      <c r="J2379" s="1"/>
    </row>
    <row r="2380" spans="2:10" ht="12.75" collapsed="1">
      <c r="B2380" s="8">
        <f>MAX($B$2:B2379)+1</f>
        <v>2125</v>
      </c>
      <c r="C2380" s="1" t="s">
        <v>2294</v>
      </c>
      <c r="E2380" s="23">
        <f>SUBTOTAL(9,E2377:E2379)</f>
        <v>4929291.8100000005</v>
      </c>
      <c r="G2380" s="34"/>
      <c r="H2380" s="1"/>
      <c r="I2380" s="1"/>
      <c r="J2380" s="1"/>
    </row>
    <row r="2381" spans="2:10" ht="12.75">
      <c r="B2381" s="8">
        <f>MAX($B$2:B2380)+1</f>
        <v>2126</v>
      </c>
      <c r="C2381" s="1" t="s">
        <v>739</v>
      </c>
      <c r="E2381" s="23">
        <v>63155.24</v>
      </c>
      <c r="G2381" s="34"/>
      <c r="H2381" s="1"/>
      <c r="I2381" s="1"/>
      <c r="J2381" s="1"/>
    </row>
    <row r="2382" spans="2:10" ht="12.75">
      <c r="B2382" s="8">
        <f>MAX($B$2:B2381)+1</f>
        <v>2127</v>
      </c>
      <c r="C2382" s="1" t="s">
        <v>400</v>
      </c>
      <c r="E2382" s="23">
        <v>29191.45</v>
      </c>
      <c r="G2382" s="34"/>
      <c r="H2382" s="1"/>
      <c r="I2382" s="1"/>
      <c r="J2382" s="1"/>
    </row>
    <row r="2383" spans="2:10" ht="12.75">
      <c r="B2383" s="8">
        <f>MAX($B$2:B2382)+1</f>
        <v>2128</v>
      </c>
      <c r="C2383" s="1" t="s">
        <v>401</v>
      </c>
      <c r="E2383" s="23">
        <v>142016.51</v>
      </c>
      <c r="G2383" s="34"/>
      <c r="H2383" s="1"/>
      <c r="I2383" s="1"/>
      <c r="J2383" s="1"/>
    </row>
    <row r="2384" spans="2:10" ht="12.75">
      <c r="B2384" s="8">
        <f>MAX($B$2:B2383)+1</f>
        <v>2129</v>
      </c>
      <c r="C2384" s="1" t="s">
        <v>402</v>
      </c>
      <c r="E2384" s="23">
        <v>914587.3300000001</v>
      </c>
      <c r="G2384" s="34"/>
      <c r="H2384" s="1"/>
      <c r="I2384" s="1"/>
      <c r="J2384" s="1"/>
    </row>
    <row r="2385" spans="2:10" ht="12.75">
      <c r="B2385" s="8">
        <f>MAX($B$2:B2384)+1</f>
        <v>2130</v>
      </c>
      <c r="C2385" s="1" t="s">
        <v>312</v>
      </c>
      <c r="E2385" s="23">
        <v>457725.171</v>
      </c>
      <c r="G2385" s="34"/>
      <c r="H2385" s="1"/>
      <c r="I2385" s="1"/>
      <c r="J2385" s="1"/>
    </row>
    <row r="2386" spans="2:10" ht="12.75">
      <c r="B2386" s="8">
        <f>MAX($B$2:B2385)+1</f>
        <v>2131</v>
      </c>
      <c r="C2386" s="1" t="s">
        <v>313</v>
      </c>
      <c r="E2386" s="23">
        <v>201540.85</v>
      </c>
      <c r="G2386" s="34"/>
      <c r="H2386" s="1"/>
      <c r="I2386" s="1"/>
      <c r="J2386" s="1"/>
    </row>
    <row r="2387" spans="2:10" ht="12.75">
      <c r="B2387" s="8">
        <f>MAX($B$2:B2386)+1</f>
        <v>2132</v>
      </c>
      <c r="C2387" s="1" t="s">
        <v>1205</v>
      </c>
      <c r="E2387" s="23">
        <v>570404.87</v>
      </c>
      <c r="G2387" s="34"/>
      <c r="H2387" s="1"/>
      <c r="I2387" s="1"/>
      <c r="J2387" s="1"/>
    </row>
    <row r="2388" spans="2:10" ht="12.75">
      <c r="B2388" s="8">
        <f>MAX($B$2:B2387)+1</f>
        <v>2133</v>
      </c>
      <c r="C2388" s="1" t="s">
        <v>2365</v>
      </c>
      <c r="E2388" s="23">
        <v>-5942.38</v>
      </c>
      <c r="G2388" s="34"/>
      <c r="H2388" s="1"/>
      <c r="I2388" s="1"/>
      <c r="J2388" s="1"/>
    </row>
    <row r="2389" spans="2:10" ht="12.75">
      <c r="B2389" s="8">
        <f>MAX($B$2:B2388)+1</f>
        <v>2134</v>
      </c>
      <c r="C2389" s="1" t="s">
        <v>314</v>
      </c>
      <c r="E2389" s="23">
        <v>55062.82</v>
      </c>
      <c r="G2389" s="34"/>
      <c r="H2389" s="1"/>
      <c r="I2389" s="1"/>
      <c r="J2389" s="1"/>
    </row>
    <row r="2390" spans="2:10" ht="12.75">
      <c r="B2390" s="8">
        <f>MAX($B$2:B2389)+1</f>
        <v>2135</v>
      </c>
      <c r="C2390" s="1" t="s">
        <v>1207</v>
      </c>
      <c r="E2390" s="23">
        <v>53863.9</v>
      </c>
      <c r="G2390" s="34"/>
      <c r="H2390" s="1"/>
      <c r="I2390" s="1"/>
      <c r="J2390" s="1"/>
    </row>
    <row r="2391" spans="2:10" ht="12.75">
      <c r="B2391" s="8">
        <f>MAX($B$2:B2390)+1</f>
        <v>2136</v>
      </c>
      <c r="C2391" s="1" t="s">
        <v>624</v>
      </c>
      <c r="E2391" s="23">
        <v>3512.79</v>
      </c>
      <c r="G2391" s="34"/>
      <c r="H2391" s="1"/>
      <c r="I2391" s="1"/>
      <c r="J2391" s="1"/>
    </row>
    <row r="2392" spans="2:10" ht="12.75">
      <c r="B2392" s="8">
        <f>MAX($B$2:B2391)+1</f>
        <v>2137</v>
      </c>
      <c r="C2392" s="1" t="s">
        <v>1209</v>
      </c>
      <c r="E2392" s="23">
        <v>3120300.54</v>
      </c>
      <c r="G2392" s="34"/>
      <c r="H2392" s="1"/>
      <c r="I2392" s="1"/>
      <c r="J2392" s="1"/>
    </row>
    <row r="2393" spans="2:10" ht="12.75">
      <c r="B2393" s="8">
        <f>MAX($B$2:B2392)+1</f>
        <v>2138</v>
      </c>
      <c r="C2393" s="1" t="s">
        <v>380</v>
      </c>
      <c r="E2393" s="23">
        <v>94536.19</v>
      </c>
      <c r="G2393" s="34"/>
      <c r="H2393" s="1"/>
      <c r="I2393" s="1"/>
      <c r="J2393" s="1"/>
    </row>
    <row r="2394" spans="2:10" ht="12.75">
      <c r="B2394" s="8">
        <f>MAX($B$2:B2393)+1</f>
        <v>2139</v>
      </c>
      <c r="C2394" s="1" t="s">
        <v>315</v>
      </c>
      <c r="E2394" s="23">
        <v>19043828.189999998</v>
      </c>
      <c r="G2394" s="34"/>
      <c r="H2394" s="1"/>
      <c r="I2394" s="1"/>
      <c r="J2394" s="1"/>
    </row>
    <row r="2395" spans="2:10" ht="12.75">
      <c r="B2395" s="8">
        <f>MAX($B$2:B2394)+1</f>
        <v>2140</v>
      </c>
      <c r="C2395" s="1" t="s">
        <v>292</v>
      </c>
      <c r="E2395" s="23">
        <v>144772.58000000002</v>
      </c>
      <c r="G2395" s="34"/>
      <c r="H2395" s="1"/>
      <c r="I2395" s="1"/>
      <c r="J2395" s="1"/>
    </row>
    <row r="2396" spans="2:10" ht="12.75">
      <c r="B2396" s="8">
        <f>MAX($B$2:B2395)+1</f>
        <v>2141</v>
      </c>
      <c r="C2396" s="1" t="s">
        <v>316</v>
      </c>
      <c r="E2396" s="23">
        <v>469130.79</v>
      </c>
      <c r="G2396" s="34"/>
      <c r="H2396" s="1"/>
      <c r="I2396" s="1"/>
      <c r="J2396" s="1"/>
    </row>
    <row r="2397" spans="2:10" ht="12.75">
      <c r="B2397" s="8">
        <f>MAX($B$2:B2396)+1</f>
        <v>2142</v>
      </c>
      <c r="C2397" s="1" t="s">
        <v>317</v>
      </c>
      <c r="E2397" s="23">
        <v>120013962.25999999</v>
      </c>
      <c r="G2397" s="34"/>
      <c r="H2397" s="1"/>
      <c r="I2397" s="1"/>
      <c r="J2397" s="1"/>
    </row>
    <row r="2398" spans="2:10" ht="12.75">
      <c r="B2398" s="8">
        <f>MAX($B$2:B2397)+1</f>
        <v>2143</v>
      </c>
      <c r="C2398" s="1" t="s">
        <v>403</v>
      </c>
      <c r="E2398" s="23">
        <v>58502.05</v>
      </c>
      <c r="G2398" s="34"/>
      <c r="H2398" s="1"/>
      <c r="I2398" s="1"/>
      <c r="J2398" s="1"/>
    </row>
    <row r="2399" spans="2:10" ht="12.75">
      <c r="B2399" s="8">
        <f>MAX($B$2:B2398)+1</f>
        <v>2144</v>
      </c>
      <c r="C2399" s="1" t="s">
        <v>1788</v>
      </c>
      <c r="D2399" s="1" t="s">
        <v>2126</v>
      </c>
      <c r="E2399" s="23">
        <v>606534</v>
      </c>
      <c r="G2399" s="34"/>
      <c r="H2399" s="1"/>
      <c r="I2399" s="1"/>
      <c r="J2399" s="1"/>
    </row>
    <row r="2400" spans="2:10" ht="12.75">
      <c r="B2400" s="8">
        <f>MAX($B$2:B2399)+1</f>
        <v>2145</v>
      </c>
      <c r="C2400" s="1" t="s">
        <v>1213</v>
      </c>
      <c r="E2400" s="23">
        <v>271661.51</v>
      </c>
      <c r="G2400" s="34"/>
      <c r="H2400" s="1"/>
      <c r="I2400" s="1"/>
      <c r="J2400" s="1"/>
    </row>
    <row r="2401" spans="2:10" ht="12.75">
      <c r="B2401" s="8">
        <f>MAX($B$2:B2400)+1</f>
        <v>2146</v>
      </c>
      <c r="C2401" s="1" t="s">
        <v>1216</v>
      </c>
      <c r="E2401" s="23">
        <v>36126.48</v>
      </c>
      <c r="F2401" s="17"/>
      <c r="G2401" s="34"/>
      <c r="H2401" s="1"/>
      <c r="I2401" s="1"/>
      <c r="J2401" s="1"/>
    </row>
    <row r="2402" spans="2:10" ht="12.75">
      <c r="B2402" s="8">
        <f>MAX($B$2:B2401)+1</f>
        <v>2147</v>
      </c>
      <c r="C2402" s="1" t="s">
        <v>1792</v>
      </c>
      <c r="D2402" s="1" t="s">
        <v>2115</v>
      </c>
      <c r="E2402" s="23">
        <v>44057.520000000004</v>
      </c>
      <c r="G2402" s="34"/>
      <c r="H2402" s="1"/>
      <c r="I2402" s="1"/>
      <c r="J2402" s="1"/>
    </row>
    <row r="2403" spans="2:10" ht="12.75">
      <c r="B2403" s="8">
        <f>MAX($B$2:B2402)+1</f>
        <v>2148</v>
      </c>
      <c r="C2403" s="1" t="s">
        <v>381</v>
      </c>
      <c r="E2403" s="23">
        <v>1598343.0699999998</v>
      </c>
      <c r="G2403" s="34"/>
      <c r="H2403" s="1"/>
      <c r="I2403" s="1"/>
      <c r="J2403" s="1"/>
    </row>
    <row r="2404" spans="2:10" ht="12.75">
      <c r="B2404" s="8">
        <f>MAX($B$2:B2403)+1</f>
        <v>2149</v>
      </c>
      <c r="C2404" s="1" t="s">
        <v>1217</v>
      </c>
      <c r="E2404" s="23">
        <v>1865975.41</v>
      </c>
      <c r="G2404" s="34"/>
      <c r="H2404" s="1"/>
      <c r="I2404" s="1"/>
      <c r="J2404" s="1"/>
    </row>
    <row r="2405" spans="2:10" ht="12.75">
      <c r="B2405" s="8">
        <f>MAX($B$2:B2404)+1</f>
        <v>2150</v>
      </c>
      <c r="C2405" s="1" t="s">
        <v>318</v>
      </c>
      <c r="E2405" s="23">
        <v>57779</v>
      </c>
      <c r="G2405" s="34"/>
      <c r="H2405" s="1"/>
      <c r="I2405" s="1"/>
      <c r="J2405" s="1"/>
    </row>
    <row r="2406" spans="2:10" ht="12.75">
      <c r="B2406" s="8">
        <f>MAX($B$2:B2405)+1</f>
        <v>2151</v>
      </c>
      <c r="C2406" s="1" t="s">
        <v>404</v>
      </c>
      <c r="E2406" s="23">
        <v>195390.09000000003</v>
      </c>
      <c r="G2406" s="34"/>
      <c r="H2406" s="1"/>
      <c r="I2406" s="1"/>
      <c r="J2406" s="1"/>
    </row>
    <row r="2407" spans="2:10" ht="12.75">
      <c r="B2407" s="8">
        <f>MAX($B$2:B2406)+1</f>
        <v>2152</v>
      </c>
      <c r="C2407" s="1" t="s">
        <v>405</v>
      </c>
      <c r="E2407" s="23">
        <v>84400.76</v>
      </c>
      <c r="G2407" s="34"/>
      <c r="H2407" s="1"/>
      <c r="I2407" s="1"/>
      <c r="J2407" s="1"/>
    </row>
    <row r="2408" spans="2:10" ht="12.75">
      <c r="B2408" s="8">
        <f>MAX($B$2:B2407)+1</f>
        <v>2153</v>
      </c>
      <c r="C2408" s="1" t="s">
        <v>1221</v>
      </c>
      <c r="E2408" s="23">
        <v>440879.18999999994</v>
      </c>
      <c r="G2408" s="34"/>
      <c r="H2408" s="1"/>
      <c r="I2408" s="1"/>
      <c r="J2408" s="1"/>
    </row>
    <row r="2409" spans="2:10" ht="12.75">
      <c r="B2409" s="8">
        <f>MAX($B$2:B2408)+1</f>
        <v>2154</v>
      </c>
      <c r="C2409" s="1" t="s">
        <v>1978</v>
      </c>
      <c r="E2409" s="23">
        <v>902314.5</v>
      </c>
      <c r="G2409" s="34"/>
      <c r="H2409" s="1"/>
      <c r="I2409" s="1"/>
      <c r="J2409" s="1"/>
    </row>
    <row r="2410" spans="2:10" ht="12.75">
      <c r="B2410" s="8">
        <f>MAX($B$2:B2409)+1</f>
        <v>2155</v>
      </c>
      <c r="C2410" s="1" t="s">
        <v>1981</v>
      </c>
      <c r="E2410" s="23">
        <v>782686.29</v>
      </c>
      <c r="G2410" s="34"/>
      <c r="H2410" s="1"/>
      <c r="I2410" s="1"/>
      <c r="J2410" s="1"/>
    </row>
    <row r="2411" spans="2:10" ht="12.75">
      <c r="B2411" s="8">
        <f>MAX($B$2:B2410)+1</f>
        <v>2156</v>
      </c>
      <c r="C2411" s="1" t="s">
        <v>236</v>
      </c>
      <c r="E2411" s="23">
        <v>3104087.04</v>
      </c>
      <c r="G2411" s="34"/>
      <c r="H2411" s="1"/>
      <c r="I2411" s="1"/>
      <c r="J2411" s="1"/>
    </row>
    <row r="2412" spans="2:10" ht="12.75">
      <c r="B2412" s="8">
        <f>MAX($B$2:B2411)+1</f>
        <v>2157</v>
      </c>
      <c r="C2412" s="1" t="s">
        <v>1224</v>
      </c>
      <c r="E2412" s="23">
        <v>213501.66</v>
      </c>
      <c r="G2412" s="34"/>
      <c r="H2412" s="1"/>
      <c r="I2412" s="1"/>
      <c r="J2412" s="1"/>
    </row>
    <row r="2413" spans="2:10" ht="12.75">
      <c r="B2413" s="8">
        <f>MAX($B$2:B2412)+1</f>
        <v>2158</v>
      </c>
      <c r="C2413" s="1" t="s">
        <v>1227</v>
      </c>
      <c r="E2413" s="23">
        <v>341781.2200000001</v>
      </c>
      <c r="G2413" s="34"/>
      <c r="H2413" s="1"/>
      <c r="I2413" s="1"/>
      <c r="J2413" s="1"/>
    </row>
    <row r="2414" spans="2:10" ht="12.75">
      <c r="B2414" s="8">
        <f>MAX($B$2:B2413)+1</f>
        <v>2159</v>
      </c>
      <c r="C2414" s="1" t="s">
        <v>1230</v>
      </c>
      <c r="E2414" s="23">
        <v>28301.07</v>
      </c>
      <c r="G2414" s="34"/>
      <c r="H2414" s="1"/>
      <c r="I2414" s="1"/>
      <c r="J2414" s="1"/>
    </row>
    <row r="2415" spans="2:10" ht="12.75">
      <c r="B2415" s="8">
        <f>MAX($B$2:B2414)+1</f>
        <v>2160</v>
      </c>
      <c r="C2415" s="1" t="s">
        <v>1231</v>
      </c>
      <c r="E2415" s="23">
        <v>17960.26</v>
      </c>
      <c r="G2415" s="34"/>
      <c r="H2415" s="1"/>
      <c r="I2415" s="1"/>
      <c r="J2415" s="1"/>
    </row>
    <row r="2416" spans="2:10" ht="12.75">
      <c r="B2416" s="8">
        <f>MAX($B$2:B2415)+1</f>
        <v>2161</v>
      </c>
      <c r="C2416" s="1" t="s">
        <v>2362</v>
      </c>
      <c r="E2416" s="23">
        <v>1282675.37</v>
      </c>
      <c r="G2416" s="34"/>
      <c r="H2416" s="1"/>
      <c r="I2416" s="1"/>
      <c r="J2416" s="1"/>
    </row>
    <row r="2417" spans="2:10" ht="12.75">
      <c r="B2417" s="8">
        <f>MAX($B$2:B2416)+1</f>
        <v>2162</v>
      </c>
      <c r="C2417" s="1" t="s">
        <v>237</v>
      </c>
      <c r="E2417" s="23">
        <v>6586910.809999999</v>
      </c>
      <c r="G2417" s="34"/>
      <c r="H2417" s="1"/>
      <c r="I2417" s="1"/>
      <c r="J2417" s="1"/>
    </row>
    <row r="2418" spans="2:10" ht="12.75">
      <c r="B2418" s="8">
        <f>MAX($B$2:B2417)+1</f>
        <v>2163</v>
      </c>
      <c r="C2418" s="1" t="s">
        <v>406</v>
      </c>
      <c r="E2418" s="23">
        <v>21286.66</v>
      </c>
      <c r="G2418" s="34"/>
      <c r="H2418" s="1"/>
      <c r="I2418" s="1"/>
      <c r="J2418" s="1"/>
    </row>
    <row r="2419" spans="2:10" ht="12.75">
      <c r="B2419" s="8">
        <f>MAX($B$2:B2418)+1</f>
        <v>2164</v>
      </c>
      <c r="C2419" s="1" t="s">
        <v>1546</v>
      </c>
      <c r="E2419" s="23">
        <v>334621.25</v>
      </c>
      <c r="G2419" s="34"/>
      <c r="H2419" s="1"/>
      <c r="I2419" s="1"/>
      <c r="J2419" s="1"/>
    </row>
    <row r="2420" spans="2:10" ht="12.75">
      <c r="B2420" s="8">
        <f>MAX($B$2:B2419)+1</f>
        <v>2165</v>
      </c>
      <c r="C2420" s="1" t="s">
        <v>1235</v>
      </c>
      <c r="E2420" s="23">
        <v>31476.54</v>
      </c>
      <c r="G2420" s="34"/>
      <c r="H2420" s="1"/>
      <c r="I2420" s="1"/>
      <c r="J2420" s="1"/>
    </row>
    <row r="2421" spans="2:10" ht="12.75">
      <c r="B2421" s="8">
        <f>MAX($B$2:B2420)+1</f>
        <v>2166</v>
      </c>
      <c r="C2421" s="1" t="s">
        <v>319</v>
      </c>
      <c r="E2421" s="23">
        <v>79986.75</v>
      </c>
      <c r="G2421" s="34"/>
      <c r="H2421" s="1"/>
      <c r="I2421" s="1"/>
      <c r="J2421" s="1"/>
    </row>
    <row r="2422" spans="2:10" ht="12.75">
      <c r="B2422" s="8">
        <f>MAX($B$2:B2421)+1</f>
        <v>2167</v>
      </c>
      <c r="C2422" s="1" t="s">
        <v>382</v>
      </c>
      <c r="E2422" s="23">
        <v>128614.86</v>
      </c>
      <c r="G2422" s="34"/>
      <c r="H2422" s="1"/>
      <c r="I2422" s="1"/>
      <c r="J2422" s="1"/>
    </row>
    <row r="2423" spans="2:10" ht="12.75">
      <c r="B2423" s="8">
        <f>MAX($B$2:B2422)+1</f>
        <v>2168</v>
      </c>
      <c r="C2423" s="1" t="s">
        <v>1239</v>
      </c>
      <c r="E2423" s="23">
        <v>2146379.8</v>
      </c>
      <c r="G2423" s="34"/>
      <c r="H2423" s="1"/>
      <c r="I2423" s="1"/>
      <c r="J2423" s="1"/>
    </row>
    <row r="2424" spans="2:10" ht="12.75">
      <c r="B2424" s="8">
        <f>MAX($B$2:B2423)+1</f>
        <v>2169</v>
      </c>
      <c r="C2424" s="1" t="s">
        <v>407</v>
      </c>
      <c r="E2424" s="23">
        <v>93505.11</v>
      </c>
      <c r="G2424" s="34"/>
      <c r="H2424" s="1"/>
      <c r="I2424" s="1"/>
      <c r="J2424" s="1"/>
    </row>
    <row r="2425" spans="2:10" ht="12.75">
      <c r="B2425" s="8">
        <f>MAX($B$2:B2424)+1</f>
        <v>2170</v>
      </c>
      <c r="C2425" s="1" t="s">
        <v>1241</v>
      </c>
      <c r="E2425" s="23">
        <v>6921544.55</v>
      </c>
      <c r="G2425" s="34"/>
      <c r="H2425" s="1"/>
      <c r="I2425" s="1"/>
      <c r="J2425" s="1"/>
    </row>
    <row r="2426" spans="2:10" ht="12.75">
      <c r="B2426" s="8">
        <f>MAX($B$2:B2425)+1</f>
        <v>2171</v>
      </c>
      <c r="C2426" s="1" t="s">
        <v>1244</v>
      </c>
      <c r="E2426" s="23">
        <v>348366.73</v>
      </c>
      <c r="G2426" s="34"/>
      <c r="H2426" s="1"/>
      <c r="I2426" s="1"/>
      <c r="J2426" s="1"/>
    </row>
    <row r="2427" spans="2:10" ht="12.75">
      <c r="B2427" s="8">
        <f>MAX($B$2:B2426)+1</f>
        <v>2172</v>
      </c>
      <c r="C2427" s="1" t="s">
        <v>625</v>
      </c>
      <c r="E2427" s="23">
        <v>508106.8</v>
      </c>
      <c r="G2427" s="34"/>
      <c r="H2427" s="1"/>
      <c r="I2427" s="1"/>
      <c r="J2427" s="1"/>
    </row>
    <row r="2428" spans="2:10" ht="12.75">
      <c r="B2428" s="8">
        <f>MAX($B$2:B2427)+1</f>
        <v>2173</v>
      </c>
      <c r="C2428" s="1" t="s">
        <v>626</v>
      </c>
      <c r="E2428" s="23">
        <v>3441867.7</v>
      </c>
      <c r="G2428" s="34"/>
      <c r="H2428" s="1"/>
      <c r="I2428" s="1"/>
      <c r="J2428" s="1"/>
    </row>
    <row r="2429" spans="2:10" ht="12.75">
      <c r="B2429" s="8">
        <f>MAX($B$2:B2428)+1</f>
        <v>2174</v>
      </c>
      <c r="C2429" s="1" t="s">
        <v>1252</v>
      </c>
      <c r="E2429" s="23">
        <v>10265</v>
      </c>
      <c r="G2429" s="34"/>
      <c r="H2429" s="1"/>
      <c r="I2429" s="1"/>
      <c r="J2429" s="1"/>
    </row>
    <row r="2430" spans="2:10" ht="12.75">
      <c r="B2430" s="8">
        <f>MAX($B$2:B2429)+1</f>
        <v>2175</v>
      </c>
      <c r="C2430" s="1" t="s">
        <v>408</v>
      </c>
      <c r="E2430" s="23">
        <v>225732.16000000003</v>
      </c>
      <c r="G2430" s="34"/>
      <c r="H2430" s="1"/>
      <c r="I2430" s="1"/>
      <c r="J2430" s="1"/>
    </row>
    <row r="2431" spans="2:10" ht="12.75">
      <c r="B2431" s="8">
        <f>MAX($B$2:B2430)+1</f>
        <v>2176</v>
      </c>
      <c r="C2431" s="1" t="s">
        <v>409</v>
      </c>
      <c r="E2431" s="23">
        <v>140617.87</v>
      </c>
      <c r="G2431" s="34"/>
      <c r="H2431" s="1"/>
      <c r="I2431" s="1"/>
      <c r="J2431" s="1"/>
    </row>
    <row r="2432" spans="2:10" ht="12.75">
      <c r="B2432" s="8">
        <f>MAX($B$2:B2431)+1</f>
        <v>2177</v>
      </c>
      <c r="C2432" s="1" t="s">
        <v>410</v>
      </c>
      <c r="E2432" s="23">
        <v>41676.47</v>
      </c>
      <c r="G2432" s="34"/>
      <c r="H2432" s="1"/>
      <c r="I2432" s="1"/>
      <c r="J2432" s="1"/>
    </row>
    <row r="2433" spans="2:10" ht="12.75">
      <c r="B2433" s="8">
        <f>MAX($B$2:B2432)+1</f>
        <v>2178</v>
      </c>
      <c r="C2433" s="1" t="s">
        <v>249</v>
      </c>
      <c r="E2433" s="23">
        <v>165331.97</v>
      </c>
      <c r="G2433" s="34"/>
      <c r="H2433" s="1"/>
      <c r="I2433" s="1"/>
      <c r="J2433" s="1"/>
    </row>
    <row r="2434" spans="2:10" ht="12.75">
      <c r="B2434" s="8">
        <f>MAX($B$2:B2433)+1</f>
        <v>2179</v>
      </c>
      <c r="C2434" s="1" t="s">
        <v>1259</v>
      </c>
      <c r="E2434" s="23">
        <v>558664.1</v>
      </c>
      <c r="G2434" s="34"/>
      <c r="H2434" s="1"/>
      <c r="I2434" s="1"/>
      <c r="J2434" s="1"/>
    </row>
    <row r="2435" spans="2:10" ht="12.75">
      <c r="B2435" s="8">
        <f>MAX($B$2:B2434)+1</f>
        <v>2180</v>
      </c>
      <c r="C2435" s="1" t="s">
        <v>1260</v>
      </c>
      <c r="E2435" s="23">
        <v>963012.323</v>
      </c>
      <c r="G2435" s="34"/>
      <c r="H2435" s="1"/>
      <c r="I2435" s="1"/>
      <c r="J2435" s="1"/>
    </row>
    <row r="2436" spans="2:10" ht="12.75">
      <c r="B2436" s="8">
        <f>MAX($B$2:B2435)+1</f>
        <v>2181</v>
      </c>
      <c r="C2436" s="1" t="s">
        <v>786</v>
      </c>
      <c r="E2436" s="23">
        <v>31809.55</v>
      </c>
      <c r="G2436" s="34"/>
      <c r="H2436" s="1"/>
      <c r="I2436" s="1"/>
      <c r="J2436" s="1"/>
    </row>
    <row r="2437" spans="2:10" ht="12.75">
      <c r="B2437" s="8">
        <f>MAX($B$2:B2436)+1</f>
        <v>2182</v>
      </c>
      <c r="C2437" s="1" t="s">
        <v>1672</v>
      </c>
      <c r="E2437" s="23">
        <v>3701029.76</v>
      </c>
      <c r="G2437" s="34"/>
      <c r="H2437" s="1"/>
      <c r="I2437" s="1"/>
      <c r="J2437" s="1"/>
    </row>
    <row r="2438" spans="2:10" ht="12.75">
      <c r="B2438" s="8">
        <f>MAX($B$2:B2437)+1</f>
        <v>2183</v>
      </c>
      <c r="C2438" s="1" t="s">
        <v>411</v>
      </c>
      <c r="E2438" s="23">
        <v>126743.59</v>
      </c>
      <c r="G2438" s="34"/>
      <c r="H2438" s="1"/>
      <c r="I2438" s="1"/>
      <c r="J2438" s="1"/>
    </row>
    <row r="2439" spans="2:10" ht="12.75">
      <c r="B2439" s="8">
        <f>MAX($B$2:B2438)+1</f>
        <v>2184</v>
      </c>
      <c r="C2439" s="1" t="s">
        <v>1261</v>
      </c>
      <c r="E2439" s="23">
        <v>3026280.4800000004</v>
      </c>
      <c r="G2439" s="34"/>
      <c r="H2439" s="1"/>
      <c r="I2439" s="1"/>
      <c r="J2439" s="1"/>
    </row>
    <row r="2440" spans="2:10" ht="12.75">
      <c r="B2440" s="8">
        <f>MAX($B$2:B2439)+1</f>
        <v>2185</v>
      </c>
      <c r="C2440" s="1" t="s">
        <v>1262</v>
      </c>
      <c r="E2440" s="23">
        <v>185792.43</v>
      </c>
      <c r="G2440" s="34"/>
      <c r="H2440" s="1"/>
      <c r="I2440" s="1"/>
      <c r="J2440" s="1"/>
    </row>
    <row r="2441" spans="2:10" ht="12.75">
      <c r="B2441" s="8">
        <f>MAX($B$2:B2440)+1</f>
        <v>2186</v>
      </c>
      <c r="C2441" s="1" t="s">
        <v>1801</v>
      </c>
      <c r="E2441" s="23">
        <v>17365.88</v>
      </c>
      <c r="G2441" s="34"/>
      <c r="H2441" s="1"/>
      <c r="I2441" s="1"/>
      <c r="J2441" s="1"/>
    </row>
    <row r="2442" spans="2:10" ht="12.75">
      <c r="B2442" s="8">
        <f>MAX($B$2:B2441)+1</f>
        <v>2187</v>
      </c>
      <c r="C2442" s="1" t="s">
        <v>1264</v>
      </c>
      <c r="E2442" s="23">
        <v>1387183.17</v>
      </c>
      <c r="G2442" s="34"/>
      <c r="H2442" s="1"/>
      <c r="I2442" s="1"/>
      <c r="J2442" s="1"/>
    </row>
    <row r="2443" spans="2:10" ht="12.75">
      <c r="B2443" s="8">
        <f>MAX($B$2:B2442)+1</f>
        <v>2188</v>
      </c>
      <c r="C2443" s="1" t="s">
        <v>1267</v>
      </c>
      <c r="E2443" s="23">
        <v>45952.738</v>
      </c>
      <c r="G2443" s="34"/>
      <c r="H2443" s="1"/>
      <c r="I2443" s="1"/>
      <c r="J2443" s="1"/>
    </row>
    <row r="2444" spans="2:10" ht="12.75">
      <c r="B2444" s="8">
        <f>MAX($B$2:B2443)+1</f>
        <v>2189</v>
      </c>
      <c r="C2444" s="1" t="s">
        <v>320</v>
      </c>
      <c r="E2444" s="23">
        <v>785206.0599999999</v>
      </c>
      <c r="G2444" s="34"/>
      <c r="H2444" s="1"/>
      <c r="I2444" s="1"/>
      <c r="J2444" s="1"/>
    </row>
    <row r="2445" spans="2:10" ht="12.75">
      <c r="B2445" s="8">
        <f>MAX($B$2:B2444)+1</f>
        <v>2190</v>
      </c>
      <c r="C2445" s="1" t="s">
        <v>1268</v>
      </c>
      <c r="E2445" s="23">
        <v>4024294.3609999986</v>
      </c>
      <c r="G2445" s="34"/>
      <c r="H2445" s="1"/>
      <c r="I2445" s="1"/>
      <c r="J2445" s="1"/>
    </row>
    <row r="2446" spans="2:10" ht="12.75">
      <c r="B2446" s="8">
        <f>MAX($B$2:B2445)+1</f>
        <v>2191</v>
      </c>
      <c r="C2446" s="1" t="s">
        <v>293</v>
      </c>
      <c r="E2446" s="23">
        <v>18377621.31</v>
      </c>
      <c r="G2446" s="34"/>
      <c r="H2446" s="1"/>
      <c r="I2446" s="1"/>
      <c r="J2446" s="1"/>
    </row>
    <row r="2447" spans="2:10" ht="12.75">
      <c r="B2447" s="8">
        <f>MAX($B$2:B2446)+1</f>
        <v>2192</v>
      </c>
      <c r="C2447" s="1" t="s">
        <v>798</v>
      </c>
      <c r="E2447" s="23">
        <v>402606.9</v>
      </c>
      <c r="G2447" s="34"/>
      <c r="H2447" s="1"/>
      <c r="I2447" s="1"/>
      <c r="J2447" s="1"/>
    </row>
    <row r="2448" spans="2:10" ht="12.75">
      <c r="B2448" s="8">
        <f>MAX($B$2:B2447)+1</f>
        <v>2193</v>
      </c>
      <c r="C2448" s="1" t="s">
        <v>294</v>
      </c>
      <c r="E2448" s="23">
        <v>2941491.36</v>
      </c>
      <c r="G2448" s="34"/>
      <c r="H2448" s="1"/>
      <c r="I2448" s="1"/>
      <c r="J2448" s="1"/>
    </row>
    <row r="2449" spans="2:10" ht="12.75">
      <c r="B2449" s="8">
        <f>MAX($B$2:B2448)+1</f>
        <v>2194</v>
      </c>
      <c r="C2449" s="1" t="s">
        <v>1988</v>
      </c>
      <c r="E2449" s="23">
        <v>1383291.21</v>
      </c>
      <c r="G2449" s="34"/>
      <c r="H2449" s="1"/>
      <c r="I2449" s="1"/>
      <c r="J2449" s="1"/>
    </row>
    <row r="2450" spans="2:10" ht="12.75">
      <c r="B2450" s="8">
        <f>MAX($B$2:B2449)+1</f>
        <v>2195</v>
      </c>
      <c r="C2450" s="1" t="s">
        <v>2290</v>
      </c>
      <c r="E2450" s="23">
        <v>219417.59</v>
      </c>
      <c r="G2450" s="34"/>
      <c r="H2450" s="1"/>
      <c r="I2450" s="1"/>
      <c r="J2450" s="1"/>
    </row>
    <row r="2451" spans="2:10" ht="12.75">
      <c r="B2451" s="8">
        <f>MAX($B$2:B2450)+1</f>
        <v>2196</v>
      </c>
      <c r="C2451" s="1" t="s">
        <v>412</v>
      </c>
      <c r="E2451" s="23">
        <v>1373033.1600000001</v>
      </c>
      <c r="G2451" s="34"/>
      <c r="H2451" s="1"/>
      <c r="I2451" s="1"/>
      <c r="J2451" s="1"/>
    </row>
    <row r="2452" spans="2:10" ht="12.75">
      <c r="B2452" s="8">
        <f>MAX($B$2:B2451)+1</f>
        <v>2197</v>
      </c>
      <c r="C2452" s="1" t="s">
        <v>1270</v>
      </c>
      <c r="E2452" s="23">
        <v>646927.49</v>
      </c>
      <c r="G2452" s="34"/>
      <c r="H2452" s="1"/>
      <c r="I2452" s="1"/>
      <c r="J2452" s="1"/>
    </row>
    <row r="2453" spans="2:10" ht="12.75">
      <c r="B2453" s="8">
        <f>MAX($B$2:B2452)+1</f>
        <v>2198</v>
      </c>
      <c r="C2453" s="1" t="s">
        <v>1806</v>
      </c>
      <c r="E2453" s="23">
        <v>513850.30000000005</v>
      </c>
      <c r="G2453" s="34"/>
      <c r="H2453" s="1"/>
      <c r="I2453" s="1"/>
      <c r="J2453" s="1"/>
    </row>
    <row r="2454" spans="2:10" ht="12.75">
      <c r="B2454" s="8">
        <f>MAX($B$2:B2453)+1</f>
        <v>2199</v>
      </c>
      <c r="C2454" s="1" t="s">
        <v>321</v>
      </c>
      <c r="E2454" s="23">
        <v>12970.48</v>
      </c>
      <c r="G2454" s="34"/>
      <c r="H2454" s="1"/>
      <c r="I2454" s="1"/>
      <c r="J2454" s="1"/>
    </row>
    <row r="2455" spans="2:10" ht="12.75">
      <c r="B2455" s="8">
        <f>MAX($B$2:B2454)+1</f>
        <v>2200</v>
      </c>
      <c r="C2455" s="1" t="s">
        <v>1274</v>
      </c>
      <c r="E2455" s="23">
        <v>2103535.14</v>
      </c>
      <c r="G2455" s="34"/>
      <c r="H2455" s="1"/>
      <c r="I2455" s="1"/>
      <c r="J2455" s="1"/>
    </row>
    <row r="2456" spans="2:10" ht="12.75">
      <c r="B2456" s="8">
        <f>MAX($B$2:B2455)+1</f>
        <v>2201</v>
      </c>
      <c r="C2456" s="1" t="s">
        <v>413</v>
      </c>
      <c r="E2456" s="23">
        <v>724085</v>
      </c>
      <c r="G2456" s="34"/>
      <c r="H2456" s="1"/>
      <c r="I2456" s="1"/>
      <c r="J2456" s="1"/>
    </row>
    <row r="2457" spans="2:10" ht="12.75">
      <c r="B2457" s="8">
        <f>MAX($B$2:B2456)+1</f>
        <v>2202</v>
      </c>
      <c r="C2457" s="1" t="s">
        <v>1275</v>
      </c>
      <c r="E2457" s="23">
        <v>2580622.61</v>
      </c>
      <c r="G2457" s="34"/>
      <c r="H2457" s="1"/>
      <c r="I2457" s="1"/>
      <c r="J2457" s="1"/>
    </row>
    <row r="2458" spans="2:10" ht="12.75">
      <c r="B2458" s="8">
        <f>MAX($B$2:B2457)+1</f>
        <v>2203</v>
      </c>
      <c r="C2458" s="1" t="s">
        <v>807</v>
      </c>
      <c r="E2458" s="23">
        <v>190843.38</v>
      </c>
      <c r="G2458" s="34"/>
      <c r="H2458" s="1"/>
      <c r="I2458" s="1"/>
      <c r="J2458" s="1"/>
    </row>
    <row r="2459" spans="2:10" ht="12.75">
      <c r="B2459" s="8">
        <f>MAX($B$2:B2458)+1</f>
        <v>2204</v>
      </c>
      <c r="C2459" s="1" t="s">
        <v>2241</v>
      </c>
      <c r="E2459" s="23">
        <v>31090.72</v>
      </c>
      <c r="G2459" s="34"/>
      <c r="H2459" s="1"/>
      <c r="I2459" s="1"/>
      <c r="J2459" s="1"/>
    </row>
    <row r="2460" spans="2:10" ht="12.75">
      <c r="B2460" s="8">
        <f>MAX($B$2:B2459)+1</f>
        <v>2205</v>
      </c>
      <c r="C2460" s="1" t="s">
        <v>414</v>
      </c>
      <c r="E2460" s="23">
        <v>85990.86</v>
      </c>
      <c r="G2460" s="34"/>
      <c r="H2460" s="1"/>
      <c r="I2460" s="1"/>
      <c r="J2460" s="1"/>
    </row>
    <row r="2461" spans="2:10" ht="12.75">
      <c r="B2461" s="8">
        <f>MAX($B$2:B2460)+1</f>
        <v>2206</v>
      </c>
      <c r="C2461" s="1" t="s">
        <v>1630</v>
      </c>
      <c r="E2461" s="23">
        <v>124715.52</v>
      </c>
      <c r="G2461" s="34"/>
      <c r="H2461" s="1"/>
      <c r="I2461" s="1"/>
      <c r="J2461" s="1"/>
    </row>
    <row r="2462" spans="2:10" ht="12.75">
      <c r="B2462" s="8">
        <f>MAX($B$2:B2461)+1</f>
        <v>2207</v>
      </c>
      <c r="C2462" s="1" t="s">
        <v>1809</v>
      </c>
      <c r="E2462" s="23">
        <v>454560.31</v>
      </c>
      <c r="G2462" s="34"/>
      <c r="H2462" s="1"/>
      <c r="I2462" s="1"/>
      <c r="J2462" s="1"/>
    </row>
    <row r="2463" spans="2:10" ht="12.75">
      <c r="B2463" s="8">
        <f>MAX($B$2:B2462)+1</f>
        <v>2208</v>
      </c>
      <c r="C2463" s="1" t="s">
        <v>415</v>
      </c>
      <c r="E2463" s="23">
        <v>134516.77000000002</v>
      </c>
      <c r="G2463" s="34"/>
      <c r="H2463" s="1"/>
      <c r="I2463" s="1"/>
      <c r="J2463" s="1"/>
    </row>
    <row r="2464" spans="2:10" ht="12.75">
      <c r="B2464" s="8">
        <f>MAX($B$2:B2463)+1</f>
        <v>2209</v>
      </c>
      <c r="C2464" s="1" t="s">
        <v>322</v>
      </c>
      <c r="E2464" s="23">
        <v>964597.69</v>
      </c>
      <c r="G2464" s="34"/>
      <c r="H2464" s="1"/>
      <c r="I2464" s="1"/>
      <c r="J2464" s="1"/>
    </row>
    <row r="2465" spans="2:10" ht="12.75">
      <c r="B2465" s="8">
        <f>MAX($B$2:B2464)+1</f>
        <v>2210</v>
      </c>
      <c r="C2465" s="1" t="s">
        <v>416</v>
      </c>
      <c r="E2465" s="23">
        <v>316862.73000000004</v>
      </c>
      <c r="G2465" s="34"/>
      <c r="H2465" s="1"/>
      <c r="I2465" s="1"/>
      <c r="J2465" s="1"/>
    </row>
    <row r="2466" spans="2:10" ht="12.75">
      <c r="B2466" s="8">
        <f>MAX($B$2:B2465)+1</f>
        <v>2211</v>
      </c>
      <c r="C2466" s="1" t="s">
        <v>323</v>
      </c>
      <c r="E2466" s="23">
        <v>37414772.78099998</v>
      </c>
      <c r="G2466" s="34"/>
      <c r="H2466" s="1"/>
      <c r="I2466" s="1"/>
      <c r="J2466" s="1"/>
    </row>
    <row r="2467" spans="2:10" ht="12.75">
      <c r="B2467" s="8">
        <f>MAX($B$2:B2466)+1</f>
        <v>2212</v>
      </c>
      <c r="C2467" s="1" t="s">
        <v>1286</v>
      </c>
      <c r="E2467" s="23">
        <v>330193.95</v>
      </c>
      <c r="G2467" s="34"/>
      <c r="H2467" s="1"/>
      <c r="I2467" s="1"/>
      <c r="J2467" s="1"/>
    </row>
    <row r="2468" spans="2:10" ht="12.75">
      <c r="B2468" s="8">
        <f>MAX($B$2:B2467)+1</f>
        <v>2213</v>
      </c>
      <c r="C2468" s="1" t="s">
        <v>238</v>
      </c>
      <c r="E2468" s="23">
        <v>164946.85</v>
      </c>
      <c r="G2468" s="34"/>
      <c r="H2468" s="1"/>
      <c r="I2468" s="1"/>
      <c r="J2468" s="1"/>
    </row>
    <row r="2469" spans="2:10" ht="12.75">
      <c r="B2469" s="8">
        <f>MAX($B$2:B2468)+1</f>
        <v>2214</v>
      </c>
      <c r="C2469" s="1" t="s">
        <v>417</v>
      </c>
      <c r="E2469" s="23">
        <v>68042.15</v>
      </c>
      <c r="G2469" s="34"/>
      <c r="H2469" s="1"/>
      <c r="I2469" s="1"/>
      <c r="J2469" s="1"/>
    </row>
    <row r="2470" spans="2:10" ht="12.75">
      <c r="B2470" s="8">
        <f>MAX($B$2:B2469)+1</f>
        <v>2215</v>
      </c>
      <c r="C2470" s="1" t="s">
        <v>1294</v>
      </c>
      <c r="E2470" s="23">
        <v>21210.85</v>
      </c>
      <c r="G2470" s="34"/>
      <c r="H2470" s="1"/>
      <c r="I2470" s="1"/>
      <c r="J2470" s="1"/>
    </row>
    <row r="2471" spans="2:10" ht="12.75">
      <c r="B2471" s="8">
        <f>MAX($B$2:B2470)+1</f>
        <v>2216</v>
      </c>
      <c r="C2471" s="1" t="s">
        <v>1295</v>
      </c>
      <c r="E2471" s="23">
        <v>411452.56</v>
      </c>
      <c r="G2471" s="34"/>
      <c r="H2471" s="1"/>
      <c r="I2471" s="1"/>
      <c r="J2471" s="1"/>
    </row>
    <row r="2472" spans="2:10" ht="12.75">
      <c r="B2472" s="8">
        <f>MAX($B$2:B2471)+1</f>
        <v>2217</v>
      </c>
      <c r="C2472" s="1" t="s">
        <v>819</v>
      </c>
      <c r="E2472" s="23">
        <v>274885.95</v>
      </c>
      <c r="G2472" s="34"/>
      <c r="H2472" s="1"/>
      <c r="I2472" s="1"/>
      <c r="J2472" s="1"/>
    </row>
    <row r="2473" spans="2:10" ht="12.75">
      <c r="B2473" s="8">
        <f>MAX($B$2:B2472)+1</f>
        <v>2218</v>
      </c>
      <c r="C2473" s="1" t="s">
        <v>1298</v>
      </c>
      <c r="E2473" s="23">
        <v>130514.67</v>
      </c>
      <c r="G2473" s="34"/>
      <c r="H2473" s="1"/>
      <c r="I2473" s="1"/>
      <c r="J2473" s="1"/>
    </row>
    <row r="2474" spans="2:10" ht="12.75">
      <c r="B2474" s="8">
        <f>MAX($B$2:B2473)+1</f>
        <v>2219</v>
      </c>
      <c r="C2474" s="1" t="s">
        <v>629</v>
      </c>
      <c r="E2474" s="23">
        <v>56178.5</v>
      </c>
      <c r="G2474" s="34"/>
      <c r="H2474" s="1"/>
      <c r="I2474" s="1"/>
      <c r="J2474" s="1"/>
    </row>
    <row r="2475" spans="2:10" ht="12.75">
      <c r="B2475" s="8">
        <f>MAX($B$2:B2474)+1</f>
        <v>2220</v>
      </c>
      <c r="C2475" s="1" t="s">
        <v>630</v>
      </c>
      <c r="E2475" s="23">
        <v>588084.22</v>
      </c>
      <c r="G2475" s="34"/>
      <c r="H2475" s="1"/>
      <c r="I2475" s="1"/>
      <c r="J2475" s="1"/>
    </row>
    <row r="2476" spans="2:10" ht="12.75">
      <c r="B2476" s="8">
        <f>MAX($B$2:B2475)+1</f>
        <v>2221</v>
      </c>
      <c r="C2476" s="1" t="s">
        <v>1309</v>
      </c>
      <c r="E2476" s="23">
        <v>189281.54</v>
      </c>
      <c r="G2476" s="34"/>
      <c r="H2476" s="1"/>
      <c r="I2476" s="1"/>
      <c r="J2476" s="1"/>
    </row>
    <row r="2477" spans="2:10" ht="12.75">
      <c r="B2477" s="8">
        <f>MAX($B$2:B2476)+1</f>
        <v>2222</v>
      </c>
      <c r="C2477" s="1" t="s">
        <v>384</v>
      </c>
      <c r="E2477" s="23">
        <v>1102072.87</v>
      </c>
      <c r="G2477" s="34"/>
      <c r="H2477" s="1"/>
      <c r="I2477" s="1"/>
      <c r="J2477" s="1"/>
    </row>
    <row r="2478" spans="2:10" ht="12.75">
      <c r="B2478" s="8">
        <f>MAX($B$2:B2477)+1</f>
        <v>2223</v>
      </c>
      <c r="C2478" s="1" t="s">
        <v>418</v>
      </c>
      <c r="E2478" s="23">
        <v>399978.17</v>
      </c>
      <c r="G2478" s="34"/>
      <c r="H2478" s="1"/>
      <c r="I2478" s="1"/>
      <c r="J2478" s="1"/>
    </row>
    <row r="2479" spans="2:10" ht="12.75">
      <c r="B2479" s="8">
        <f>MAX($B$2:B2478)+1</f>
        <v>2224</v>
      </c>
      <c r="C2479" s="1" t="s">
        <v>1312</v>
      </c>
      <c r="E2479" s="23">
        <v>2901351.5700000003</v>
      </c>
      <c r="G2479" s="34"/>
      <c r="H2479" s="1"/>
      <c r="I2479" s="1"/>
      <c r="J2479" s="1"/>
    </row>
    <row r="2480" spans="2:10" ht="12.75">
      <c r="B2480" s="8">
        <f>MAX($B$2:B2479)+1</f>
        <v>2225</v>
      </c>
      <c r="C2480" s="1" t="s">
        <v>419</v>
      </c>
      <c r="E2480" s="23">
        <v>4908397.23</v>
      </c>
      <c r="G2480" s="34"/>
      <c r="H2480" s="1"/>
      <c r="I2480" s="1"/>
      <c r="J2480" s="1"/>
    </row>
    <row r="2481" spans="2:10" ht="12.75">
      <c r="B2481" s="8">
        <f>MAX($B$2:B2480)+1</f>
        <v>2226</v>
      </c>
      <c r="C2481" s="1" t="s">
        <v>2366</v>
      </c>
      <c r="D2481" s="1" t="s">
        <v>2070</v>
      </c>
      <c r="E2481" s="23">
        <v>46920.5</v>
      </c>
      <c r="G2481" s="34"/>
      <c r="H2481" s="1"/>
      <c r="I2481" s="1"/>
      <c r="J2481" s="1"/>
    </row>
    <row r="2482" spans="2:10" ht="12.75">
      <c r="B2482" s="8">
        <f>MAX($B$2:B2481)+1</f>
        <v>2227</v>
      </c>
      <c r="C2482" s="1" t="s">
        <v>1316</v>
      </c>
      <c r="E2482" s="23">
        <v>377775.04</v>
      </c>
      <c r="G2482" s="34"/>
      <c r="H2482" s="1"/>
      <c r="I2482" s="1"/>
      <c r="J2482" s="1"/>
    </row>
    <row r="2483" spans="2:10" ht="12.75">
      <c r="B2483" s="8">
        <f>MAX($B$2:B2482)+1</f>
        <v>2228</v>
      </c>
      <c r="C2483" s="1" t="s">
        <v>830</v>
      </c>
      <c r="E2483" s="23">
        <v>254037.55</v>
      </c>
      <c r="G2483" s="34"/>
      <c r="H2483" s="1"/>
      <c r="I2483" s="1"/>
      <c r="J2483" s="1"/>
    </row>
    <row r="2484" spans="2:10" ht="12.75">
      <c r="B2484" s="8">
        <f>MAX($B$2:B2483)+1</f>
        <v>2229</v>
      </c>
      <c r="C2484" s="1" t="s">
        <v>420</v>
      </c>
      <c r="E2484" s="23">
        <v>32351.66</v>
      </c>
      <c r="G2484" s="34"/>
      <c r="H2484" s="1"/>
      <c r="I2484" s="1"/>
      <c r="J2484" s="1"/>
    </row>
    <row r="2485" spans="2:10" ht="12.75">
      <c r="B2485" s="8">
        <f>MAX($B$2:B2484)+1</f>
        <v>2230</v>
      </c>
      <c r="C2485" s="1" t="s">
        <v>1815</v>
      </c>
      <c r="D2485" s="1" t="s">
        <v>2070</v>
      </c>
      <c r="E2485" s="23">
        <v>26201.88</v>
      </c>
      <c r="G2485" s="34"/>
      <c r="H2485" s="1"/>
      <c r="I2485" s="1"/>
      <c r="J2485" s="1"/>
    </row>
    <row r="2486" spans="2:10" ht="12.75">
      <c r="B2486" s="8">
        <f>MAX($B$2:B2485)+1</f>
        <v>2231</v>
      </c>
      <c r="C2486" s="1" t="s">
        <v>324</v>
      </c>
      <c r="E2486" s="23">
        <v>3484185.6599999997</v>
      </c>
      <c r="G2486" s="34"/>
      <c r="H2486" s="1"/>
      <c r="I2486" s="1"/>
      <c r="J2486" s="1"/>
    </row>
    <row r="2487" spans="2:10" ht="12.75">
      <c r="B2487" s="8">
        <f>MAX($B$2:B2486)+1</f>
        <v>2232</v>
      </c>
      <c r="C2487" s="1" t="s">
        <v>1325</v>
      </c>
      <c r="E2487" s="23">
        <v>346447.848</v>
      </c>
      <c r="G2487" s="34"/>
      <c r="H2487" s="1"/>
      <c r="I2487" s="1"/>
      <c r="J2487" s="1"/>
    </row>
    <row r="2488" spans="2:10" ht="12.75">
      <c r="B2488" s="8">
        <f>MAX($B$2:B2487)+1</f>
        <v>2233</v>
      </c>
      <c r="C2488" s="1" t="s">
        <v>832</v>
      </c>
      <c r="E2488" s="23">
        <v>417035.007</v>
      </c>
      <c r="G2488" s="34"/>
      <c r="H2488" s="1"/>
      <c r="I2488" s="1"/>
      <c r="J2488" s="1"/>
    </row>
    <row r="2489" spans="2:10" ht="12.75">
      <c r="B2489" s="8">
        <f>MAX($B$2:B2488)+1</f>
        <v>2234</v>
      </c>
      <c r="C2489" s="1" t="s">
        <v>1331</v>
      </c>
      <c r="E2489" s="23">
        <v>296301.04</v>
      </c>
      <c r="G2489" s="34"/>
      <c r="H2489" s="1"/>
      <c r="I2489" s="1"/>
      <c r="J2489" s="1"/>
    </row>
    <row r="2490" spans="2:10" ht="12.75">
      <c r="B2490" s="8">
        <f>MAX($B$2:B2489)+1</f>
        <v>2235</v>
      </c>
      <c r="C2490" s="1" t="s">
        <v>1817</v>
      </c>
      <c r="E2490" s="23">
        <v>1242169.878</v>
      </c>
      <c r="G2490" s="34"/>
      <c r="H2490" s="1"/>
      <c r="I2490" s="1"/>
      <c r="J2490" s="1"/>
    </row>
    <row r="2491" spans="2:10" ht="12.75">
      <c r="B2491" s="8">
        <f>MAX($B$2:B2490)+1</f>
        <v>2236</v>
      </c>
      <c r="C2491" s="1" t="s">
        <v>1334</v>
      </c>
      <c r="E2491" s="23">
        <v>519322.62</v>
      </c>
      <c r="G2491" s="34"/>
      <c r="H2491" s="1"/>
      <c r="I2491" s="1"/>
      <c r="J2491" s="1"/>
    </row>
    <row r="2492" spans="2:10" ht="12.75">
      <c r="B2492" s="8">
        <f>MAX($B$2:B2491)+1</f>
        <v>2237</v>
      </c>
      <c r="C2492" s="1" t="s">
        <v>843</v>
      </c>
      <c r="E2492" s="23">
        <v>95100</v>
      </c>
      <c r="G2492" s="34"/>
      <c r="H2492" s="1"/>
      <c r="I2492" s="1"/>
      <c r="J2492" s="1"/>
    </row>
    <row r="2493" spans="2:10" ht="12.75">
      <c r="B2493" s="8">
        <f>MAX($B$2:B2492)+1</f>
        <v>2238</v>
      </c>
      <c r="C2493" s="1" t="s">
        <v>1822</v>
      </c>
      <c r="D2493" s="1" t="s">
        <v>2109</v>
      </c>
      <c r="E2493" s="23">
        <v>1170501.6700000002</v>
      </c>
      <c r="G2493" s="34"/>
      <c r="H2493" s="1"/>
      <c r="I2493" s="1"/>
      <c r="J2493" s="1"/>
    </row>
    <row r="2494" spans="2:10" ht="12.75">
      <c r="B2494" s="8">
        <f>MAX($B$2:B2493)+1</f>
        <v>2239</v>
      </c>
      <c r="C2494" s="1" t="s">
        <v>1338</v>
      </c>
      <c r="E2494" s="23">
        <v>94094.38</v>
      </c>
      <c r="G2494" s="34"/>
      <c r="H2494" s="1"/>
      <c r="I2494" s="1"/>
      <c r="J2494" s="1"/>
    </row>
    <row r="2495" spans="2:10" ht="12.75">
      <c r="B2495" s="8">
        <f>MAX($B$2:B2494)+1</f>
        <v>2240</v>
      </c>
      <c r="C2495" s="1" t="s">
        <v>847</v>
      </c>
      <c r="E2495" s="23">
        <v>6667.85</v>
      </c>
      <c r="G2495" s="34"/>
      <c r="H2495" s="1"/>
      <c r="I2495" s="1"/>
      <c r="J2495" s="1"/>
    </row>
    <row r="2496" spans="2:10" ht="12.75">
      <c r="B2496" s="8">
        <f>MAX($B$2:B2495)+1</f>
        <v>2241</v>
      </c>
      <c r="C2496" s="1" t="s">
        <v>1535</v>
      </c>
      <c r="E2496" s="23">
        <v>14893.5</v>
      </c>
      <c r="G2496" s="34"/>
      <c r="H2496" s="1"/>
      <c r="I2496" s="1"/>
      <c r="J2496" s="1"/>
    </row>
    <row r="2497" spans="2:10" ht="12.75">
      <c r="B2497" s="8">
        <f>MAX($B$2:B2496)+1</f>
        <v>2242</v>
      </c>
      <c r="C2497" s="1" t="s">
        <v>239</v>
      </c>
      <c r="E2497" s="23">
        <v>1435361.64</v>
      </c>
      <c r="G2497" s="34"/>
      <c r="H2497" s="1"/>
      <c r="I2497" s="1"/>
      <c r="J2497" s="1"/>
    </row>
    <row r="2498" spans="2:10" ht="12.75">
      <c r="B2498" s="8">
        <f>MAX($B$2:B2497)+1</f>
        <v>2243</v>
      </c>
      <c r="C2498" s="1" t="s">
        <v>1826</v>
      </c>
      <c r="D2498" s="1" t="s">
        <v>2063</v>
      </c>
      <c r="E2498" s="23">
        <v>163855.36</v>
      </c>
      <c r="G2498" s="34"/>
      <c r="H2498" s="1"/>
      <c r="I2498" s="1"/>
      <c r="J2498" s="1"/>
    </row>
    <row r="2499" spans="2:10" ht="12.75">
      <c r="B2499" s="8">
        <f>MAX($B$2:B2498)+1</f>
        <v>2244</v>
      </c>
      <c r="C2499" s="1" t="s">
        <v>1340</v>
      </c>
      <c r="E2499" s="23">
        <v>65316.51</v>
      </c>
      <c r="G2499" s="34"/>
      <c r="H2499" s="1"/>
      <c r="I2499" s="1"/>
      <c r="J2499" s="1"/>
    </row>
    <row r="2500" spans="2:10" ht="12.75">
      <c r="B2500" s="8">
        <f>MAX($B$2:B2499)+1</f>
        <v>2245</v>
      </c>
      <c r="C2500" s="1" t="s">
        <v>421</v>
      </c>
      <c r="E2500" s="23">
        <v>632690.25</v>
      </c>
      <c r="G2500" s="34"/>
      <c r="H2500" s="1"/>
      <c r="I2500" s="1"/>
      <c r="J2500" s="1"/>
    </row>
    <row r="2501" spans="2:10" ht="12.75">
      <c r="B2501" s="8">
        <f>MAX($B$2:B2500)+1</f>
        <v>2246</v>
      </c>
      <c r="C2501" s="1" t="s">
        <v>631</v>
      </c>
      <c r="E2501" s="23">
        <v>16933.47</v>
      </c>
      <c r="G2501" s="34"/>
      <c r="H2501" s="1"/>
      <c r="I2501" s="1"/>
      <c r="J2501" s="1"/>
    </row>
    <row r="2502" spans="2:10" ht="12.75">
      <c r="B2502" s="8">
        <f>MAX($B$2:B2501)+1</f>
        <v>2247</v>
      </c>
      <c r="C2502" s="1" t="s">
        <v>422</v>
      </c>
      <c r="E2502" s="23">
        <v>233604.79</v>
      </c>
      <c r="G2502" s="34"/>
      <c r="H2502" s="1"/>
      <c r="I2502" s="1"/>
      <c r="J2502" s="1"/>
    </row>
    <row r="2503" spans="2:10" ht="12.75">
      <c r="B2503" s="8">
        <f>MAX($B$2:B2502)+1</f>
        <v>2248</v>
      </c>
      <c r="C2503" s="1" t="s">
        <v>632</v>
      </c>
      <c r="E2503" s="23">
        <v>3927437.25</v>
      </c>
      <c r="G2503" s="34"/>
      <c r="H2503" s="1"/>
      <c r="I2503" s="1"/>
      <c r="J2503" s="1"/>
    </row>
    <row r="2504" spans="2:10" ht="12.75" hidden="1" outlineLevel="1">
      <c r="B2504" s="8"/>
      <c r="C2504" s="1" t="s">
        <v>2350</v>
      </c>
      <c r="E2504" s="23">
        <v>582249.29</v>
      </c>
      <c r="G2504" s="34"/>
      <c r="H2504" s="1"/>
      <c r="I2504" s="1"/>
      <c r="J2504" s="1"/>
    </row>
    <row r="2505" spans="2:10" ht="12.75" hidden="1" outlineLevel="1">
      <c r="B2505" s="8"/>
      <c r="C2505" s="1" t="s">
        <v>2352</v>
      </c>
      <c r="E2505" s="23">
        <v>2203226.21</v>
      </c>
      <c r="G2505" s="34"/>
      <c r="H2505" s="1"/>
      <c r="I2505" s="1"/>
      <c r="J2505" s="1"/>
    </row>
    <row r="2506" spans="2:10" ht="12.75" hidden="1" outlineLevel="1">
      <c r="B2506" s="8"/>
      <c r="C2506" s="1" t="s">
        <v>2353</v>
      </c>
      <c r="E2506" s="23">
        <v>244802.73</v>
      </c>
      <c r="G2506" s="34"/>
      <c r="H2506" s="1"/>
      <c r="I2506" s="1"/>
      <c r="J2506" s="1"/>
    </row>
    <row r="2507" spans="2:10" ht="12.75" collapsed="1">
      <c r="B2507" s="8">
        <f>MAX($B$2:B2506)+1</f>
        <v>2249</v>
      </c>
      <c r="C2507" s="1" t="s">
        <v>1640</v>
      </c>
      <c r="E2507" s="23">
        <f>SUBTOTAL(9,E2504:E2506)</f>
        <v>3030278.23</v>
      </c>
      <c r="G2507" s="34"/>
      <c r="H2507" s="1"/>
      <c r="I2507" s="1"/>
      <c r="J2507" s="1"/>
    </row>
    <row r="2508" spans="2:10" ht="12.75">
      <c r="B2508" s="8">
        <f>MAX($B$2:B2507)+1</f>
        <v>2250</v>
      </c>
      <c r="C2508" s="1" t="s">
        <v>295</v>
      </c>
      <c r="E2508" s="23">
        <v>16519733.100000001</v>
      </c>
      <c r="G2508" s="34"/>
      <c r="H2508" s="1"/>
      <c r="I2508" s="1"/>
      <c r="J2508" s="1"/>
    </row>
    <row r="2509" spans="2:10" ht="12.75">
      <c r="B2509" s="8">
        <f>MAX($B$2:B2508)+1</f>
        <v>2251</v>
      </c>
      <c r="C2509" s="1" t="s">
        <v>1344</v>
      </c>
      <c r="E2509" s="23">
        <v>2341.42</v>
      </c>
      <c r="G2509" s="34"/>
      <c r="H2509" s="1"/>
      <c r="I2509" s="1"/>
      <c r="J2509" s="1"/>
    </row>
    <row r="2510" spans="2:10" ht="12.75">
      <c r="B2510" s="8">
        <f>MAX($B$2:B2509)+1</f>
        <v>2252</v>
      </c>
      <c r="C2510" s="1" t="s">
        <v>1987</v>
      </c>
      <c r="D2510" s="1" t="s">
        <v>2200</v>
      </c>
      <c r="E2510" s="23">
        <v>119537.415</v>
      </c>
      <c r="G2510" s="34"/>
      <c r="H2510" s="1"/>
      <c r="I2510" s="1"/>
      <c r="J2510" s="1"/>
    </row>
    <row r="2511" spans="2:10" ht="12.75">
      <c r="B2511" s="8">
        <f>MAX($B$2:B2510)+1</f>
        <v>2253</v>
      </c>
      <c r="C2511" s="1" t="s">
        <v>1642</v>
      </c>
      <c r="E2511" s="23">
        <v>619854.07</v>
      </c>
      <c r="G2511" s="34"/>
      <c r="H2511" s="1"/>
      <c r="I2511" s="1"/>
      <c r="J2511" s="1"/>
    </row>
    <row r="2512" spans="2:10" ht="12.75">
      <c r="B2512" s="8">
        <f>MAX($B$2:B2511)+1</f>
        <v>2254</v>
      </c>
      <c r="C2512" s="1" t="s">
        <v>423</v>
      </c>
      <c r="E2512" s="23">
        <v>158654.04</v>
      </c>
      <c r="G2512" s="34"/>
      <c r="H2512" s="1"/>
      <c r="I2512" s="1"/>
      <c r="J2512" s="1"/>
    </row>
    <row r="2513" spans="2:10" ht="12.75">
      <c r="B2513" s="8">
        <f>MAX($B$2:B2512)+1</f>
        <v>2255</v>
      </c>
      <c r="C2513" s="1" t="s">
        <v>1348</v>
      </c>
      <c r="E2513" s="23">
        <v>6688363.279999999</v>
      </c>
      <c r="G2513" s="34"/>
      <c r="H2513" s="1"/>
      <c r="I2513" s="1"/>
      <c r="J2513" s="1"/>
    </row>
    <row r="2514" spans="2:10" ht="12.75">
      <c r="B2514" s="8">
        <f>MAX($B$2:B2513)+1</f>
        <v>2256</v>
      </c>
      <c r="C2514" s="1" t="s">
        <v>1352</v>
      </c>
      <c r="E2514" s="23">
        <v>46026.8</v>
      </c>
      <c r="G2514" s="34"/>
      <c r="H2514" s="1"/>
      <c r="I2514" s="1"/>
      <c r="J2514" s="1"/>
    </row>
    <row r="2515" spans="2:10" ht="12.75">
      <c r="B2515" s="8">
        <f>MAX($B$2:B2514)+1</f>
        <v>2257</v>
      </c>
      <c r="C2515" s="1" t="s">
        <v>1833</v>
      </c>
      <c r="E2515" s="23">
        <v>11709.71</v>
      </c>
      <c r="G2515" s="34"/>
      <c r="H2515" s="1"/>
      <c r="I2515" s="1"/>
      <c r="J2515" s="1"/>
    </row>
    <row r="2516" spans="2:10" ht="12.75">
      <c r="B2516" s="8">
        <f>MAX($B$2:B2515)+1</f>
        <v>2258</v>
      </c>
      <c r="C2516" s="1" t="s">
        <v>424</v>
      </c>
      <c r="E2516" s="23">
        <v>390889.44</v>
      </c>
      <c r="G2516" s="34"/>
      <c r="H2516" s="1"/>
      <c r="I2516" s="1"/>
      <c r="J2516" s="1"/>
    </row>
    <row r="2517" spans="2:10" ht="12.75">
      <c r="B2517" s="8">
        <f>MAX($B$2:B2516)+1</f>
        <v>2259</v>
      </c>
      <c r="C2517" s="1" t="s">
        <v>1837</v>
      </c>
      <c r="D2517" s="1" t="s">
        <v>2201</v>
      </c>
      <c r="E2517" s="23">
        <v>280964.94999999995</v>
      </c>
      <c r="G2517" s="34"/>
      <c r="H2517" s="1"/>
      <c r="I2517" s="1"/>
      <c r="J2517" s="1"/>
    </row>
    <row r="2518" spans="2:10" ht="12.75">
      <c r="B2518" s="8">
        <f>MAX($B$2:B2517)+1</f>
        <v>2260</v>
      </c>
      <c r="C2518" s="1" t="s">
        <v>633</v>
      </c>
      <c r="E2518" s="23">
        <v>492952.92000000004</v>
      </c>
      <c r="G2518" s="34"/>
      <c r="H2518" s="1"/>
      <c r="I2518" s="1"/>
      <c r="J2518" s="1"/>
    </row>
    <row r="2519" spans="2:10" ht="12.75">
      <c r="B2519" s="8">
        <f>MAX($B$2:B2518)+1</f>
        <v>2261</v>
      </c>
      <c r="C2519" s="1" t="s">
        <v>296</v>
      </c>
      <c r="E2519" s="23">
        <v>249004.99</v>
      </c>
      <c r="G2519" s="34"/>
      <c r="H2519" s="1"/>
      <c r="I2519" s="1"/>
      <c r="J2519" s="1"/>
    </row>
    <row r="2520" spans="2:10" ht="12.75">
      <c r="B2520" s="8">
        <f>MAX($B$2:B2519)+1</f>
        <v>2262</v>
      </c>
      <c r="C2520" s="1" t="s">
        <v>634</v>
      </c>
      <c r="E2520" s="23">
        <v>2895448.5700000003</v>
      </c>
      <c r="G2520" s="34"/>
      <c r="H2520" s="1"/>
      <c r="I2520" s="1"/>
      <c r="J2520" s="1"/>
    </row>
    <row r="2521" spans="2:10" ht="12.75">
      <c r="B2521" s="8">
        <f>MAX($B$2:B2520)+1</f>
        <v>2263</v>
      </c>
      <c r="C2521" s="1" t="s">
        <v>635</v>
      </c>
      <c r="E2521" s="23">
        <v>1162731.683</v>
      </c>
      <c r="G2521" s="34"/>
      <c r="H2521" s="1"/>
      <c r="I2521" s="1"/>
      <c r="J2521" s="1"/>
    </row>
    <row r="2522" spans="2:10" ht="12.75">
      <c r="B2522" s="8">
        <f>MAX($B$2:B2521)+1</f>
        <v>2264</v>
      </c>
      <c r="C2522" s="1" t="s">
        <v>425</v>
      </c>
      <c r="E2522" s="23">
        <v>629566.9199999999</v>
      </c>
      <c r="G2522" s="34"/>
      <c r="H2522" s="1"/>
      <c r="I2522" s="1"/>
      <c r="J2522" s="1"/>
    </row>
    <row r="2523" spans="2:10" ht="12.75">
      <c r="B2523" s="8">
        <f>MAX($B$2:B2522)+1</f>
        <v>2265</v>
      </c>
      <c r="C2523" s="1" t="s">
        <v>325</v>
      </c>
      <c r="E2523" s="23">
        <v>980199.26</v>
      </c>
      <c r="G2523" s="34"/>
      <c r="H2523" s="1"/>
      <c r="I2523" s="1"/>
      <c r="J2523" s="1"/>
    </row>
    <row r="2524" spans="2:10" ht="12.75">
      <c r="B2524" s="8">
        <f>MAX($B$2:B2523)+1</f>
        <v>2266</v>
      </c>
      <c r="C2524" s="1" t="s">
        <v>1359</v>
      </c>
      <c r="E2524" s="23">
        <v>355674.32999999996</v>
      </c>
      <c r="G2524" s="34"/>
      <c r="H2524" s="1"/>
      <c r="I2524" s="1"/>
      <c r="J2524" s="1"/>
    </row>
    <row r="2525" spans="2:10" ht="12.75">
      <c r="B2525" s="8">
        <f>MAX($B$2:B2524)+1</f>
        <v>2267</v>
      </c>
      <c r="C2525" s="1" t="s">
        <v>426</v>
      </c>
      <c r="E2525" s="23">
        <v>152906.91999999998</v>
      </c>
      <c r="G2525" s="34"/>
      <c r="H2525" s="1"/>
      <c r="I2525" s="1"/>
      <c r="J2525" s="1"/>
    </row>
    <row r="2526" spans="2:10" ht="12.75">
      <c r="B2526" s="8">
        <f>MAX($B$2:B2525)+1</f>
        <v>2268</v>
      </c>
      <c r="C2526" s="1" t="s">
        <v>861</v>
      </c>
      <c r="E2526" s="23">
        <v>22276.34</v>
      </c>
      <c r="G2526" s="34"/>
      <c r="H2526" s="1"/>
      <c r="I2526" s="1"/>
      <c r="J2526" s="1"/>
    </row>
    <row r="2527" spans="2:10" ht="12.75">
      <c r="B2527" s="8">
        <f>MAX($B$2:B2526)+1</f>
        <v>2269</v>
      </c>
      <c r="C2527" s="1" t="s">
        <v>2376</v>
      </c>
      <c r="E2527" s="23">
        <v>23776.45</v>
      </c>
      <c r="G2527" s="34"/>
      <c r="H2527" s="1"/>
      <c r="I2527" s="1"/>
      <c r="J2527" s="1"/>
    </row>
    <row r="2528" spans="2:10" ht="12.75">
      <c r="B2528" s="8">
        <f>MAX($B$2:B2527)+1</f>
        <v>2270</v>
      </c>
      <c r="C2528" s="1" t="s">
        <v>1361</v>
      </c>
      <c r="E2528" s="23">
        <v>38614.79</v>
      </c>
      <c r="G2528" s="34"/>
      <c r="H2528" s="1"/>
      <c r="I2528" s="1"/>
      <c r="J2528" s="1"/>
    </row>
    <row r="2529" spans="2:10" ht="12.75">
      <c r="B2529" s="8">
        <f>MAX($B$2:B2528)+1</f>
        <v>2271</v>
      </c>
      <c r="C2529" s="1" t="s">
        <v>326</v>
      </c>
      <c r="E2529" s="23">
        <v>920613.2699999999</v>
      </c>
      <c r="G2529" s="34"/>
      <c r="H2529" s="1"/>
      <c r="I2529" s="1"/>
      <c r="J2529" s="1"/>
    </row>
    <row r="2530" spans="2:10" ht="12.75">
      <c r="B2530" s="8">
        <f>MAX($B$2:B2529)+1</f>
        <v>2272</v>
      </c>
      <c r="C2530" s="1" t="s">
        <v>427</v>
      </c>
      <c r="E2530" s="23">
        <v>69978.3</v>
      </c>
      <c r="G2530" s="34"/>
      <c r="H2530" s="1"/>
      <c r="I2530" s="1"/>
      <c r="J2530" s="1"/>
    </row>
    <row r="2531" spans="2:10" ht="12.75">
      <c r="B2531" s="8">
        <f>MAX($B$2:B2530)+1</f>
        <v>2273</v>
      </c>
      <c r="C2531" s="1" t="s">
        <v>327</v>
      </c>
      <c r="E2531" s="23">
        <v>18680.73</v>
      </c>
      <c r="G2531" s="34"/>
      <c r="H2531" s="1"/>
      <c r="I2531" s="1"/>
      <c r="J2531" s="1"/>
    </row>
    <row r="2532" spans="2:10" ht="12.75">
      <c r="B2532" s="8">
        <f>MAX($B$2:B2531)+1</f>
        <v>2274</v>
      </c>
      <c r="C2532" s="1" t="s">
        <v>428</v>
      </c>
      <c r="E2532" s="23">
        <v>645.07</v>
      </c>
      <c r="G2532" s="34"/>
      <c r="H2532" s="1"/>
      <c r="I2532" s="1"/>
      <c r="J2532" s="1"/>
    </row>
    <row r="2533" spans="2:10" ht="12.75">
      <c r="B2533" s="8">
        <f>MAX($B$2:B2532)+1</f>
        <v>2275</v>
      </c>
      <c r="C2533" s="1" t="s">
        <v>429</v>
      </c>
      <c r="E2533" s="23">
        <v>1629190.06</v>
      </c>
      <c r="G2533" s="34"/>
      <c r="H2533" s="1"/>
      <c r="I2533" s="1"/>
      <c r="J2533" s="1"/>
    </row>
    <row r="2534" spans="2:10" ht="12.75">
      <c r="B2534" s="8">
        <f>MAX($B$2:B2533)+1</f>
        <v>2276</v>
      </c>
      <c r="C2534" s="1" t="s">
        <v>240</v>
      </c>
      <c r="E2534" s="23">
        <v>2634779.5799999996</v>
      </c>
      <c r="G2534" s="34"/>
      <c r="H2534" s="1"/>
      <c r="I2534" s="1"/>
      <c r="J2534" s="1"/>
    </row>
    <row r="2535" spans="2:10" ht="12.75">
      <c r="B2535" s="8">
        <f>MAX($B$2:B2534)+1</f>
        <v>2277</v>
      </c>
      <c r="C2535" s="1" t="s">
        <v>430</v>
      </c>
      <c r="E2535" s="23">
        <v>375502.92</v>
      </c>
      <c r="G2535" s="34"/>
      <c r="H2535" s="1"/>
      <c r="I2535" s="1"/>
      <c r="J2535" s="1"/>
    </row>
    <row r="2536" spans="2:10" ht="12.75">
      <c r="B2536" s="8">
        <f>MAX($B$2:B2535)+1</f>
        <v>2278</v>
      </c>
      <c r="C2536" s="1" t="s">
        <v>1370</v>
      </c>
      <c r="E2536" s="23">
        <v>24891.339999999997</v>
      </c>
      <c r="G2536" s="34"/>
      <c r="H2536" s="1"/>
      <c r="I2536" s="1"/>
      <c r="J2536" s="1"/>
    </row>
    <row r="2537" spans="2:10" ht="12.75">
      <c r="B2537" s="8">
        <f>MAX($B$2:B2536)+1</f>
        <v>2279</v>
      </c>
      <c r="C2537" s="1" t="s">
        <v>431</v>
      </c>
      <c r="E2537" s="23">
        <v>358706.98</v>
      </c>
      <c r="G2537" s="34"/>
      <c r="H2537" s="1"/>
      <c r="I2537" s="1"/>
      <c r="J2537" s="1"/>
    </row>
    <row r="2538" spans="2:10" ht="12.75">
      <c r="B2538" s="8">
        <f>MAX($B$2:B2537)+1</f>
        <v>2280</v>
      </c>
      <c r="C2538" s="1" t="s">
        <v>432</v>
      </c>
      <c r="E2538" s="23">
        <v>291133.64</v>
      </c>
      <c r="G2538" s="34"/>
      <c r="H2538" s="1"/>
      <c r="I2538" s="1"/>
      <c r="J2538" s="1"/>
    </row>
    <row r="2539" spans="2:10" ht="12.75">
      <c r="B2539" s="8">
        <f>MAX($B$2:B2538)+1</f>
        <v>2281</v>
      </c>
      <c r="C2539" s="1" t="s">
        <v>1373</v>
      </c>
      <c r="E2539" s="23">
        <v>2072631.9</v>
      </c>
      <c r="G2539" s="34"/>
      <c r="H2539" s="1"/>
      <c r="I2539" s="1"/>
      <c r="J2539" s="1"/>
    </row>
    <row r="2540" spans="2:10" ht="12.75">
      <c r="B2540" s="8">
        <f>MAX($B$2:B2539)+1</f>
        <v>2282</v>
      </c>
      <c r="C2540" s="1" t="s">
        <v>878</v>
      </c>
      <c r="E2540" s="23">
        <v>1769.65</v>
      </c>
      <c r="G2540" s="34"/>
      <c r="H2540" s="1"/>
      <c r="I2540" s="1"/>
      <c r="J2540" s="1"/>
    </row>
    <row r="2541" spans="2:10" ht="12.75">
      <c r="B2541" s="8">
        <f>MAX($B$2:B2540)+1</f>
        <v>2283</v>
      </c>
      <c r="C2541" s="1" t="s">
        <v>1983</v>
      </c>
      <c r="D2541" s="1" t="s">
        <v>2188</v>
      </c>
      <c r="E2541" s="23">
        <v>485754.004</v>
      </c>
      <c r="G2541" s="34"/>
      <c r="H2541" s="1"/>
      <c r="I2541" s="1"/>
      <c r="J2541" s="1"/>
    </row>
    <row r="2542" spans="2:10" ht="12.75">
      <c r="B2542" s="8">
        <f>MAX($B$2:B2541)+1</f>
        <v>2284</v>
      </c>
      <c r="C2542" s="1" t="s">
        <v>1990</v>
      </c>
      <c r="D2542" s="1" t="s">
        <v>2202</v>
      </c>
      <c r="E2542" s="23">
        <v>52707.979999999996</v>
      </c>
      <c r="G2542" s="34"/>
      <c r="H2542" s="1"/>
      <c r="I2542" s="1"/>
      <c r="J2542" s="1"/>
    </row>
    <row r="2543" spans="2:10" ht="12.75">
      <c r="B2543" s="8">
        <f>MAX($B$2:B2542)+1</f>
        <v>2285</v>
      </c>
      <c r="C2543" s="1" t="s">
        <v>1374</v>
      </c>
      <c r="E2543" s="23">
        <v>1657</v>
      </c>
      <c r="G2543" s="34"/>
      <c r="H2543" s="1"/>
      <c r="I2543" s="1"/>
      <c r="J2543" s="1"/>
    </row>
    <row r="2544" spans="2:10" ht="12.75">
      <c r="B2544" s="8">
        <f>MAX($B$2:B2543)+1</f>
        <v>2286</v>
      </c>
      <c r="C2544" s="1" t="s">
        <v>1841</v>
      </c>
      <c r="E2544" s="23">
        <v>195609.80099999998</v>
      </c>
      <c r="G2544" s="34"/>
      <c r="H2544" s="1"/>
      <c r="I2544" s="1"/>
      <c r="J2544" s="1"/>
    </row>
    <row r="2545" spans="2:10" ht="12.75">
      <c r="B2545" s="8">
        <f>MAX($B$2:B2544)+1</f>
        <v>2287</v>
      </c>
      <c r="C2545" s="1" t="s">
        <v>264</v>
      </c>
      <c r="E2545" s="23">
        <v>383611.81</v>
      </c>
      <c r="G2545" s="34"/>
      <c r="H2545" s="1"/>
      <c r="I2545" s="1"/>
      <c r="J2545" s="1"/>
    </row>
    <row r="2546" spans="2:10" ht="12.75">
      <c r="B2546" s="8">
        <f>MAX($B$2:B2545)+1</f>
        <v>2288</v>
      </c>
      <c r="C2546" s="1" t="s">
        <v>1375</v>
      </c>
      <c r="E2546" s="23">
        <v>311255.62</v>
      </c>
      <c r="G2546" s="34"/>
      <c r="H2546" s="1"/>
      <c r="I2546" s="1"/>
      <c r="J2546" s="1"/>
    </row>
    <row r="2547" spans="2:10" ht="12.75">
      <c r="B2547" s="8">
        <f>MAX($B$2:B2546)+1</f>
        <v>2289</v>
      </c>
      <c r="C2547" s="1" t="s">
        <v>1378</v>
      </c>
      <c r="E2547" s="23">
        <v>101682.11</v>
      </c>
      <c r="G2547" s="34"/>
      <c r="H2547" s="1"/>
      <c r="I2547" s="1"/>
      <c r="J2547" s="1"/>
    </row>
    <row r="2548" spans="2:10" ht="12.75">
      <c r="B2548" s="8">
        <f>MAX($B$2:B2547)+1</f>
        <v>2290</v>
      </c>
      <c r="C2548" s="1" t="s">
        <v>1379</v>
      </c>
      <c r="E2548" s="23">
        <v>2629708.04</v>
      </c>
      <c r="G2548" s="34"/>
      <c r="H2548" s="1"/>
      <c r="I2548" s="1"/>
      <c r="J2548" s="1"/>
    </row>
    <row r="2549" spans="2:10" ht="12.75">
      <c r="B2549" s="8">
        <f>MAX($B$2:B2548)+1</f>
        <v>2291</v>
      </c>
      <c r="C2549" s="1" t="s">
        <v>1843</v>
      </c>
      <c r="E2549" s="23">
        <v>9889.07</v>
      </c>
      <c r="G2549" s="34"/>
      <c r="H2549" s="1"/>
      <c r="I2549" s="1"/>
      <c r="J2549" s="1"/>
    </row>
    <row r="2550" spans="2:10" ht="12.75">
      <c r="B2550" s="8">
        <f>MAX($B$2:B2549)+1</f>
        <v>2292</v>
      </c>
      <c r="C2550" s="1" t="s">
        <v>433</v>
      </c>
      <c r="E2550" s="23">
        <v>52647.6</v>
      </c>
      <c r="G2550" s="34"/>
      <c r="H2550" s="1"/>
      <c r="I2550" s="1"/>
      <c r="J2550" s="1"/>
    </row>
    <row r="2551" spans="2:10" ht="12.75">
      <c r="B2551" s="8">
        <f>MAX($B$2:B2550)+1</f>
        <v>2293</v>
      </c>
      <c r="C2551" s="1" t="s">
        <v>1382</v>
      </c>
      <c r="E2551" s="23">
        <v>4128.196</v>
      </c>
      <c r="G2551" s="34"/>
      <c r="H2551" s="1"/>
      <c r="I2551" s="1"/>
      <c r="J2551" s="1"/>
    </row>
    <row r="2552" spans="2:10" ht="12.75">
      <c r="B2552" s="8">
        <f>MAX($B$2:B2551)+1</f>
        <v>2294</v>
      </c>
      <c r="C2552" s="1" t="s">
        <v>370</v>
      </c>
      <c r="E2552" s="23">
        <v>153640.82</v>
      </c>
      <c r="G2552" s="34"/>
      <c r="H2552" s="1"/>
      <c r="I2552" s="1"/>
      <c r="J2552" s="1"/>
    </row>
    <row r="2553" spans="2:10" ht="12.75">
      <c r="B2553" s="8">
        <f>MAX($B$2:B2552)+1</f>
        <v>2295</v>
      </c>
      <c r="C2553" s="1" t="s">
        <v>1387</v>
      </c>
      <c r="E2553" s="23">
        <v>54154.67</v>
      </c>
      <c r="G2553" s="34"/>
      <c r="H2553" s="1"/>
      <c r="I2553" s="1"/>
      <c r="J2553" s="1"/>
    </row>
    <row r="2554" spans="2:10" ht="12.75">
      <c r="B2554" s="8">
        <f>MAX($B$2:B2553)+1</f>
        <v>2296</v>
      </c>
      <c r="C2554" s="1" t="s">
        <v>1388</v>
      </c>
      <c r="E2554" s="23">
        <v>27330.09</v>
      </c>
      <c r="G2554" s="34"/>
      <c r="H2554" s="1"/>
      <c r="I2554" s="1"/>
      <c r="J2554" s="1"/>
    </row>
    <row r="2555" spans="2:10" ht="12.75">
      <c r="B2555" s="8">
        <f>MAX($B$2:B2554)+1</f>
        <v>2297</v>
      </c>
      <c r="C2555" s="1" t="s">
        <v>434</v>
      </c>
      <c r="E2555" s="23">
        <v>270971.33</v>
      </c>
      <c r="G2555" s="34"/>
      <c r="H2555" s="1"/>
      <c r="I2555" s="1"/>
      <c r="J2555" s="1"/>
    </row>
    <row r="2556" spans="2:10" ht="12.75">
      <c r="B2556" s="8">
        <f>MAX($B$2:B2555)+1</f>
        <v>2298</v>
      </c>
      <c r="C2556" s="1" t="s">
        <v>1391</v>
      </c>
      <c r="E2556" s="23">
        <v>16086.68</v>
      </c>
      <c r="G2556" s="34"/>
      <c r="H2556" s="1"/>
      <c r="I2556" s="1"/>
      <c r="J2556" s="1"/>
    </row>
    <row r="2557" spans="2:10" ht="12.75">
      <c r="B2557" s="8">
        <f>MAX($B$2:B2556)+1</f>
        <v>2299</v>
      </c>
      <c r="C2557" s="1" t="s">
        <v>1392</v>
      </c>
      <c r="E2557" s="23">
        <v>143515.24</v>
      </c>
      <c r="G2557" s="34"/>
      <c r="H2557" s="1"/>
      <c r="I2557" s="1"/>
      <c r="J2557" s="1"/>
    </row>
    <row r="2558" spans="2:10" ht="12.75">
      <c r="B2558" s="8">
        <f>MAX($B$2:B2557)+1</f>
        <v>2300</v>
      </c>
      <c r="C2558" s="1" t="s">
        <v>892</v>
      </c>
      <c r="E2558" s="23">
        <v>95769.79</v>
      </c>
      <c r="G2558" s="34"/>
      <c r="H2558" s="1"/>
      <c r="I2558" s="1"/>
      <c r="J2558" s="1"/>
    </row>
    <row r="2559" spans="2:10" ht="12.75">
      <c r="B2559" s="8">
        <f>MAX($B$2:B2558)+1</f>
        <v>2301</v>
      </c>
      <c r="C2559" s="1" t="s">
        <v>893</v>
      </c>
      <c r="E2559" s="23">
        <v>7512.08</v>
      </c>
      <c r="G2559" s="34"/>
      <c r="H2559" s="1"/>
      <c r="I2559" s="1"/>
      <c r="J2559" s="1"/>
    </row>
    <row r="2560" spans="2:10" ht="12.75">
      <c r="B2560" s="8">
        <f>MAX($B$2:B2559)+1</f>
        <v>2302</v>
      </c>
      <c r="C2560" s="1" t="s">
        <v>1396</v>
      </c>
      <c r="E2560" s="23">
        <v>197207.62999999998</v>
      </c>
      <c r="G2560" s="34"/>
      <c r="H2560" s="1"/>
      <c r="I2560" s="1"/>
      <c r="J2560" s="1"/>
    </row>
    <row r="2561" spans="2:10" ht="12.75">
      <c r="B2561" s="8">
        <f>MAX($B$2:B2560)+1</f>
        <v>2303</v>
      </c>
      <c r="C2561" s="1" t="s">
        <v>1397</v>
      </c>
      <c r="E2561" s="23">
        <v>2231245.13</v>
      </c>
      <c r="G2561" s="34"/>
      <c r="H2561" s="1"/>
      <c r="I2561" s="1"/>
      <c r="J2561" s="1"/>
    </row>
    <row r="2562" spans="2:10" ht="12.75">
      <c r="B2562" s="8">
        <f>MAX($B$2:B2561)+1</f>
        <v>2304</v>
      </c>
      <c r="C2562" s="1" t="s">
        <v>371</v>
      </c>
      <c r="E2562" s="23">
        <v>9027301.36</v>
      </c>
      <c r="G2562" s="34"/>
      <c r="H2562" s="1"/>
      <c r="I2562" s="1"/>
      <c r="J2562" s="1"/>
    </row>
    <row r="2563" spans="2:10" ht="12.75">
      <c r="B2563" s="8">
        <f>MAX($B$2:B2562)+1</f>
        <v>2305</v>
      </c>
      <c r="C2563" s="1" t="s">
        <v>639</v>
      </c>
      <c r="E2563" s="23">
        <v>554567.52</v>
      </c>
      <c r="G2563" s="34"/>
      <c r="H2563" s="1"/>
      <c r="I2563" s="1"/>
      <c r="J2563" s="1"/>
    </row>
    <row r="2564" spans="2:10" ht="12.75">
      <c r="B2564" s="8">
        <f>MAX($B$2:B2563)+1</f>
        <v>2306</v>
      </c>
      <c r="C2564" s="1" t="s">
        <v>435</v>
      </c>
      <c r="E2564" s="23">
        <v>662373.1900000001</v>
      </c>
      <c r="G2564" s="34"/>
      <c r="H2564" s="1"/>
      <c r="I2564" s="1"/>
      <c r="J2564" s="1"/>
    </row>
    <row r="2565" spans="2:10" ht="12.75">
      <c r="B2565" s="8">
        <f>MAX($B$2:B2564)+1</f>
        <v>2307</v>
      </c>
      <c r="C2565" s="1" t="s">
        <v>641</v>
      </c>
      <c r="E2565" s="23">
        <v>388526.35</v>
      </c>
      <c r="G2565" s="34"/>
      <c r="H2565" s="1"/>
      <c r="I2565" s="1"/>
      <c r="J2565" s="1"/>
    </row>
    <row r="2566" spans="2:10" ht="12.75">
      <c r="B2566" s="8">
        <f>MAX($B$2:B2565)+1</f>
        <v>2308</v>
      </c>
      <c r="C2566" s="1" t="s">
        <v>436</v>
      </c>
      <c r="E2566" s="23">
        <v>4447679.06</v>
      </c>
      <c r="G2566" s="34"/>
      <c r="H2566" s="1"/>
      <c r="I2566" s="1"/>
      <c r="J2566" s="1"/>
    </row>
    <row r="2567" spans="2:10" ht="12.75">
      <c r="B2567" s="8">
        <f>MAX($B$2:B2566)+1</f>
        <v>2309</v>
      </c>
      <c r="C2567" s="1" t="s">
        <v>437</v>
      </c>
      <c r="E2567" s="23">
        <v>380162.07999999996</v>
      </c>
      <c r="G2567" s="34"/>
      <c r="H2567" s="1"/>
      <c r="I2567" s="1"/>
      <c r="J2567" s="1"/>
    </row>
    <row r="2568" spans="2:10" ht="12.75">
      <c r="B2568" s="8">
        <f>MAX($B$2:B2567)+1</f>
        <v>2310</v>
      </c>
      <c r="C2568" s="1" t="s">
        <v>1641</v>
      </c>
      <c r="E2568" s="23">
        <v>1781993.18</v>
      </c>
      <c r="G2568" s="34"/>
      <c r="H2568" s="1"/>
      <c r="I2568" s="1"/>
      <c r="J2568" s="1"/>
    </row>
    <row r="2569" spans="2:10" ht="12.75">
      <c r="B2569" s="8">
        <f>MAX($B$2:B2568)+1</f>
        <v>2311</v>
      </c>
      <c r="C2569" s="1" t="s">
        <v>1400</v>
      </c>
      <c r="E2569" s="23">
        <v>1098172.8499999999</v>
      </c>
      <c r="G2569" s="34"/>
      <c r="H2569" s="1"/>
      <c r="I2569" s="1"/>
      <c r="J2569" s="1"/>
    </row>
    <row r="2570" spans="2:10" ht="12.75">
      <c r="B2570" s="8">
        <f>MAX($B$2:B2569)+1</f>
        <v>2312</v>
      </c>
      <c r="C2570" s="1" t="s">
        <v>385</v>
      </c>
      <c r="E2570" s="23">
        <v>191.45</v>
      </c>
      <c r="G2570" s="34"/>
      <c r="H2570" s="1"/>
      <c r="I2570" s="1"/>
      <c r="J2570" s="1"/>
    </row>
    <row r="2571" spans="2:10" ht="12.75">
      <c r="B2571" s="8">
        <f>MAX($B$2:B2570)+1</f>
        <v>2313</v>
      </c>
      <c r="C2571" s="1" t="s">
        <v>1408</v>
      </c>
      <c r="E2571" s="23">
        <v>68395.38</v>
      </c>
      <c r="G2571" s="34"/>
      <c r="H2571" s="1"/>
      <c r="I2571" s="1"/>
      <c r="J2571" s="1"/>
    </row>
    <row r="2572" spans="2:10" ht="12.75">
      <c r="B2572" s="8">
        <f>MAX($B$2:B2571)+1</f>
        <v>2314</v>
      </c>
      <c r="C2572" s="1" t="s">
        <v>642</v>
      </c>
      <c r="E2572" s="23">
        <v>232474.5</v>
      </c>
      <c r="G2572" s="34"/>
      <c r="H2572" s="1"/>
      <c r="I2572" s="1"/>
      <c r="J2572" s="1"/>
    </row>
    <row r="2573" spans="2:10" ht="12.75">
      <c r="B2573" s="8">
        <f>MAX($B$2:B2572)+1</f>
        <v>2315</v>
      </c>
      <c r="C2573" s="1" t="s">
        <v>643</v>
      </c>
      <c r="E2573" s="23">
        <v>3761642.9399999995</v>
      </c>
      <c r="G2573" s="34"/>
      <c r="H2573" s="1"/>
      <c r="I2573" s="1"/>
      <c r="J2573" s="1"/>
    </row>
    <row r="2574" spans="2:10" ht="12.75">
      <c r="B2574" s="8">
        <f>MAX($B$2:B2573)+1</f>
        <v>2316</v>
      </c>
      <c r="C2574" s="1" t="s">
        <v>1410</v>
      </c>
      <c r="E2574" s="23">
        <v>971127.99</v>
      </c>
      <c r="G2574" s="34"/>
      <c r="H2574" s="1"/>
      <c r="I2574" s="1"/>
      <c r="J2574" s="1"/>
    </row>
    <row r="2575" spans="2:10" ht="12.75">
      <c r="B2575" s="8">
        <f>MAX($B$2:B2574)+1</f>
        <v>2317</v>
      </c>
      <c r="C2575" s="1" t="s">
        <v>1412</v>
      </c>
      <c r="E2575" s="23">
        <v>2480996.0300000003</v>
      </c>
      <c r="G2575" s="34"/>
      <c r="H2575" s="1"/>
      <c r="I2575" s="1"/>
      <c r="J2575" s="1"/>
    </row>
    <row r="2576" spans="2:10" ht="12.75">
      <c r="B2576" s="8">
        <f>MAX($B$2:B2575)+1</f>
        <v>2318</v>
      </c>
      <c r="C2576" s="1" t="s">
        <v>438</v>
      </c>
      <c r="E2576" s="23">
        <v>2032977.31</v>
      </c>
      <c r="G2576" s="34"/>
      <c r="H2576" s="1"/>
      <c r="I2576" s="1"/>
      <c r="J2576" s="1"/>
    </row>
    <row r="2577" spans="2:10" ht="12.75">
      <c r="B2577" s="8">
        <f>MAX($B$2:B2576)+1</f>
        <v>2319</v>
      </c>
      <c r="C2577" s="1" t="s">
        <v>329</v>
      </c>
      <c r="E2577" s="23">
        <v>7090083.6</v>
      </c>
      <c r="G2577" s="34"/>
      <c r="H2577" s="1"/>
      <c r="I2577" s="1"/>
      <c r="J2577" s="1"/>
    </row>
    <row r="2578" spans="2:10" ht="12.75">
      <c r="B2578" s="8">
        <f>MAX($B$2:B2577)+1</f>
        <v>2320</v>
      </c>
      <c r="C2578" s="1" t="s">
        <v>1857</v>
      </c>
      <c r="E2578" s="23">
        <v>2412917.945</v>
      </c>
      <c r="G2578" s="34"/>
      <c r="H2578" s="1"/>
      <c r="I2578" s="1"/>
      <c r="J2578" s="1"/>
    </row>
    <row r="2579" spans="2:10" ht="12.75">
      <c r="B2579" s="8">
        <f>MAX($B$2:B2578)+1</f>
        <v>2321</v>
      </c>
      <c r="C2579" s="1" t="s">
        <v>1559</v>
      </c>
      <c r="E2579" s="23">
        <v>834818.5700000001</v>
      </c>
      <c r="G2579" s="34"/>
      <c r="H2579" s="1"/>
      <c r="I2579" s="1"/>
      <c r="J2579" s="1"/>
    </row>
    <row r="2580" spans="2:10" ht="12.75">
      <c r="B2580" s="8">
        <f>MAX($B$2:B2579)+1</f>
        <v>2322</v>
      </c>
      <c r="C2580" s="1" t="s">
        <v>1416</v>
      </c>
      <c r="E2580" s="23">
        <v>2602734.0500000003</v>
      </c>
      <c r="G2580" s="34"/>
      <c r="H2580" s="1"/>
      <c r="I2580" s="1"/>
      <c r="J2580" s="1"/>
    </row>
    <row r="2581" spans="2:10" ht="12.75">
      <c r="B2581" s="8">
        <f>MAX($B$2:B2580)+1</f>
        <v>2323</v>
      </c>
      <c r="C2581" s="1" t="s">
        <v>297</v>
      </c>
      <c r="E2581" s="23">
        <v>8601492.727999998</v>
      </c>
      <c r="G2581" s="34"/>
      <c r="H2581" s="1"/>
      <c r="I2581" s="1"/>
      <c r="J2581" s="1"/>
    </row>
    <row r="2582" spans="2:10" ht="12.75">
      <c r="B2582" s="8">
        <f>MAX($B$2:B2581)+1</f>
        <v>2324</v>
      </c>
      <c r="C2582" s="1" t="s">
        <v>298</v>
      </c>
      <c r="E2582" s="23">
        <v>18099084.396</v>
      </c>
      <c r="G2582" s="34"/>
      <c r="H2582" s="1"/>
      <c r="I2582" s="1"/>
      <c r="J2582" s="1"/>
    </row>
    <row r="2583" spans="2:10" ht="12.75">
      <c r="B2583" s="8">
        <f>MAX($B$2:B2582)+1</f>
        <v>2325</v>
      </c>
      <c r="C2583" s="1" t="s">
        <v>909</v>
      </c>
      <c r="E2583" s="23">
        <v>3269.31</v>
      </c>
      <c r="G2583" s="34"/>
      <c r="H2583" s="1"/>
      <c r="I2583" s="1"/>
      <c r="J2583" s="1"/>
    </row>
    <row r="2584" spans="2:10" ht="12.75">
      <c r="B2584" s="8">
        <f>MAX($B$2:B2583)+1</f>
        <v>2326</v>
      </c>
      <c r="C2584" s="1" t="s">
        <v>1419</v>
      </c>
      <c r="E2584" s="23">
        <v>3017.37</v>
      </c>
      <c r="G2584" s="34"/>
      <c r="H2584" s="1"/>
      <c r="I2584" s="1"/>
      <c r="J2584" s="1"/>
    </row>
    <row r="2585" spans="2:10" ht="12.75">
      <c r="B2585" s="8">
        <f>MAX($B$2:B2584)+1</f>
        <v>2327</v>
      </c>
      <c r="C2585" s="1" t="s">
        <v>330</v>
      </c>
      <c r="E2585" s="23">
        <v>2227983.95</v>
      </c>
      <c r="G2585" s="34"/>
      <c r="H2585" s="1"/>
      <c r="I2585" s="1"/>
      <c r="J2585" s="1"/>
    </row>
    <row r="2586" spans="2:10" ht="12.75">
      <c r="B2586" s="8">
        <f>MAX($B$2:B2585)+1</f>
        <v>2328</v>
      </c>
      <c r="C2586" s="1" t="s">
        <v>1858</v>
      </c>
      <c r="D2586" s="1" t="s">
        <v>2037</v>
      </c>
      <c r="E2586" s="23">
        <v>7152.43</v>
      </c>
      <c r="G2586" s="34"/>
      <c r="H2586" s="1"/>
      <c r="I2586" s="1"/>
      <c r="J2586" s="1"/>
    </row>
    <row r="2587" spans="2:10" ht="12.75">
      <c r="B2587" s="8">
        <f>MAX($B$2:B2586)+1</f>
        <v>2329</v>
      </c>
      <c r="C2587" s="1" t="s">
        <v>439</v>
      </c>
      <c r="E2587" s="23">
        <v>498157.2</v>
      </c>
      <c r="G2587" s="34"/>
      <c r="H2587" s="1"/>
      <c r="I2587" s="1"/>
      <c r="J2587" s="1"/>
    </row>
    <row r="2588" spans="2:10" ht="12.75">
      <c r="B2588" s="8">
        <f>MAX($B$2:B2587)+1</f>
        <v>2330</v>
      </c>
      <c r="C2588" s="1" t="s">
        <v>1421</v>
      </c>
      <c r="E2588" s="23">
        <v>1459900.22</v>
      </c>
      <c r="G2588" s="34"/>
      <c r="H2588" s="1"/>
      <c r="I2588" s="1"/>
      <c r="J2588" s="1"/>
    </row>
    <row r="2589" spans="2:10" ht="12.75">
      <c r="B2589" s="8">
        <f>MAX($B$2:B2588)+1</f>
        <v>2331</v>
      </c>
      <c r="C2589" s="1" t="s">
        <v>1860</v>
      </c>
      <c r="D2589" s="1" t="s">
        <v>2130</v>
      </c>
      <c r="E2589" s="23">
        <v>130841.54</v>
      </c>
      <c r="G2589" s="34"/>
      <c r="H2589" s="1"/>
      <c r="I2589" s="1"/>
      <c r="J2589" s="1"/>
    </row>
    <row r="2590" spans="2:10" ht="12.75">
      <c r="B2590" s="8">
        <f>MAX($B$2:B2589)+1</f>
        <v>2332</v>
      </c>
      <c r="C2590" s="1" t="s">
        <v>2363</v>
      </c>
      <c r="E2590" s="23">
        <v>1630201.65</v>
      </c>
      <c r="G2590" s="34"/>
      <c r="H2590" s="1"/>
      <c r="I2590" s="1"/>
      <c r="J2590" s="1"/>
    </row>
    <row r="2591" spans="2:10" ht="12.75">
      <c r="B2591" s="8">
        <f>MAX($B$2:B2590)+1</f>
        <v>2333</v>
      </c>
      <c r="C2591" s="1" t="s">
        <v>1425</v>
      </c>
      <c r="E2591" s="23">
        <v>287401.96400000004</v>
      </c>
      <c r="G2591" s="34"/>
      <c r="H2591" s="1"/>
      <c r="I2591" s="1"/>
      <c r="J2591" s="1"/>
    </row>
    <row r="2592" spans="2:10" ht="12.75">
      <c r="B2592" s="8">
        <f>MAX($B$2:B2591)+1</f>
        <v>2334</v>
      </c>
      <c r="C2592" s="1" t="s">
        <v>1426</v>
      </c>
      <c r="E2592" s="23">
        <v>1341207.1099999999</v>
      </c>
      <c r="G2592" s="34"/>
      <c r="H2592" s="1"/>
      <c r="I2592" s="1"/>
      <c r="J2592" s="1"/>
    </row>
    <row r="2593" spans="2:10" ht="12.75">
      <c r="B2593" s="8">
        <f>MAX($B$2:B2592)+1</f>
        <v>2335</v>
      </c>
      <c r="C2593" s="1" t="s">
        <v>1429</v>
      </c>
      <c r="E2593" s="23">
        <v>119815.79</v>
      </c>
      <c r="G2593" s="34"/>
      <c r="H2593" s="1"/>
      <c r="I2593" s="1"/>
      <c r="J2593" s="1"/>
    </row>
    <row r="2594" spans="2:10" ht="12.75">
      <c r="B2594" s="8">
        <f>MAX($B$2:B2593)+1</f>
        <v>2336</v>
      </c>
      <c r="C2594" s="1" t="s">
        <v>1430</v>
      </c>
      <c r="E2594" s="23">
        <v>56583.51</v>
      </c>
      <c r="G2594" s="34"/>
      <c r="H2594" s="1"/>
      <c r="I2594" s="1"/>
      <c r="J2594" s="1"/>
    </row>
    <row r="2595" spans="2:10" ht="12.75">
      <c r="B2595" s="8">
        <f>MAX($B$2:B2594)+1</f>
        <v>2337</v>
      </c>
      <c r="C2595" s="1" t="s">
        <v>331</v>
      </c>
      <c r="E2595" s="23">
        <v>6164.72</v>
      </c>
      <c r="G2595" s="34"/>
      <c r="H2595" s="1"/>
      <c r="I2595" s="1"/>
      <c r="J2595" s="1"/>
    </row>
    <row r="2596" spans="2:10" ht="12.75">
      <c r="B2596" s="8">
        <f>MAX($B$2:B2595)+1</f>
        <v>2338</v>
      </c>
      <c r="C2596" s="1" t="s">
        <v>1861</v>
      </c>
      <c r="E2596" s="23">
        <v>717862.988</v>
      </c>
      <c r="G2596" s="34"/>
      <c r="H2596" s="1"/>
      <c r="I2596" s="1"/>
      <c r="J2596" s="1"/>
    </row>
    <row r="2597" spans="2:10" ht="12.75">
      <c r="B2597" s="8">
        <f>MAX($B$2:B2596)+1</f>
        <v>2339</v>
      </c>
      <c r="C2597" s="1" t="s">
        <v>1436</v>
      </c>
      <c r="E2597" s="23">
        <v>964522.6900000001</v>
      </c>
      <c r="G2597" s="34"/>
      <c r="H2597" s="1"/>
      <c r="I2597" s="1"/>
      <c r="J2597" s="1"/>
    </row>
    <row r="2598" spans="2:10" ht="12.75">
      <c r="B2598" s="8">
        <f>MAX($B$2:B2597)+1</f>
        <v>2340</v>
      </c>
      <c r="C2598" s="1" t="s">
        <v>1439</v>
      </c>
      <c r="E2598" s="23">
        <v>164</v>
      </c>
      <c r="G2598" s="34"/>
      <c r="H2598" s="1"/>
      <c r="I2598" s="1"/>
      <c r="J2598" s="1"/>
    </row>
    <row r="2599" spans="2:10" ht="12.75">
      <c r="B2599" s="8">
        <f>MAX($B$2:B2598)+1</f>
        <v>2341</v>
      </c>
      <c r="C2599" s="1" t="s">
        <v>440</v>
      </c>
      <c r="E2599" s="23">
        <v>73118.718</v>
      </c>
      <c r="G2599" s="34"/>
      <c r="H2599" s="1"/>
      <c r="I2599" s="1"/>
      <c r="J2599" s="1"/>
    </row>
    <row r="2600" spans="2:10" ht="12.75">
      <c r="B2600" s="8">
        <f>MAX($B$2:B2599)+1</f>
        <v>2342</v>
      </c>
      <c r="C2600" s="1" t="s">
        <v>332</v>
      </c>
      <c r="E2600" s="23">
        <v>159886.93000000002</v>
      </c>
      <c r="G2600" s="34"/>
      <c r="H2600" s="1"/>
      <c r="I2600" s="1"/>
      <c r="J2600" s="1"/>
    </row>
    <row r="2601" spans="2:10" ht="12.75">
      <c r="B2601" s="8">
        <f>MAX($B$2:B2600)+1</f>
        <v>2343</v>
      </c>
      <c r="C2601" s="1" t="s">
        <v>1442</v>
      </c>
      <c r="E2601" s="23">
        <v>719177.5900000001</v>
      </c>
      <c r="G2601" s="34"/>
      <c r="H2601" s="1"/>
      <c r="I2601" s="1"/>
      <c r="J2601" s="1"/>
    </row>
    <row r="2602" spans="2:10" ht="12.75">
      <c r="B2602" s="8">
        <f>MAX($B$2:B2601)+1</f>
        <v>2344</v>
      </c>
      <c r="C2602" s="1" t="s">
        <v>644</v>
      </c>
      <c r="E2602" s="23">
        <v>470494.82</v>
      </c>
      <c r="G2602" s="34"/>
      <c r="H2602" s="1"/>
      <c r="I2602" s="1"/>
      <c r="J2602" s="1"/>
    </row>
    <row r="2603" spans="2:10" ht="12.75">
      <c r="B2603" s="8">
        <f>MAX($B$2:B2602)+1</f>
        <v>2345</v>
      </c>
      <c r="C2603" s="1" t="s">
        <v>1673</v>
      </c>
      <c r="E2603" s="23">
        <v>2089733.91</v>
      </c>
      <c r="G2603" s="34"/>
      <c r="H2603" s="1"/>
      <c r="I2603" s="1"/>
      <c r="J2603" s="1"/>
    </row>
    <row r="2604" spans="2:10" ht="12.75">
      <c r="B2604" s="8">
        <f>MAX($B$2:B2603)+1</f>
        <v>2346</v>
      </c>
      <c r="C2604" s="1" t="s">
        <v>1863</v>
      </c>
      <c r="D2604" s="1" t="s">
        <v>2109</v>
      </c>
      <c r="E2604" s="23">
        <v>841552.27</v>
      </c>
      <c r="G2604" s="34"/>
      <c r="H2604" s="1"/>
      <c r="I2604" s="1"/>
      <c r="J2604" s="1"/>
    </row>
    <row r="2605" spans="2:10" ht="12.75">
      <c r="B2605" s="8">
        <f>MAX($B$2:B2604)+1</f>
        <v>2347</v>
      </c>
      <c r="C2605" s="1" t="s">
        <v>441</v>
      </c>
      <c r="E2605" s="23">
        <v>2007719.7399999998</v>
      </c>
      <c r="G2605" s="34"/>
      <c r="H2605" s="1"/>
      <c r="I2605" s="1"/>
      <c r="J2605" s="1"/>
    </row>
    <row r="2606" spans="2:10" ht="12.75">
      <c r="B2606" s="8">
        <f>MAX($B$2:B2605)+1</f>
        <v>2348</v>
      </c>
      <c r="C2606" s="1" t="s">
        <v>605</v>
      </c>
      <c r="E2606" s="23">
        <v>-1777</v>
      </c>
      <c r="G2606" s="34"/>
      <c r="H2606" s="1"/>
      <c r="I2606" s="1"/>
      <c r="J2606" s="1"/>
    </row>
    <row r="2607" spans="2:10" ht="12.75">
      <c r="B2607" s="8">
        <f>MAX($B$2:B2606)+1</f>
        <v>2349</v>
      </c>
      <c r="C2607" s="1" t="s">
        <v>442</v>
      </c>
      <c r="E2607" s="23">
        <v>768495.75</v>
      </c>
      <c r="G2607" s="34"/>
      <c r="H2607" s="1"/>
      <c r="I2607" s="1"/>
      <c r="J2607" s="1"/>
    </row>
    <row r="2608" spans="2:10" ht="12.75">
      <c r="B2608" s="8">
        <f>MAX($B$2:B2607)+1</f>
        <v>2350</v>
      </c>
      <c r="C2608" s="1" t="s">
        <v>645</v>
      </c>
      <c r="E2608" s="23">
        <v>4728237.649999999</v>
      </c>
      <c r="G2608" s="34"/>
      <c r="H2608" s="1"/>
      <c r="I2608" s="1"/>
      <c r="J2608" s="1"/>
    </row>
    <row r="2609" spans="2:10" ht="12.75">
      <c r="B2609" s="8">
        <f>MAX($B$2:B2608)+1</f>
        <v>2351</v>
      </c>
      <c r="C2609" s="1" t="s">
        <v>1445</v>
      </c>
      <c r="E2609" s="23">
        <v>132401.73</v>
      </c>
      <c r="G2609" s="34"/>
      <c r="H2609" s="1"/>
      <c r="I2609" s="1"/>
      <c r="J2609" s="1"/>
    </row>
    <row r="2610" spans="2:10" ht="12.75">
      <c r="B2610" s="8">
        <f>MAX($B$2:B2609)+1</f>
        <v>2352</v>
      </c>
      <c r="C2610" s="1" t="s">
        <v>333</v>
      </c>
      <c r="E2610" s="23">
        <v>2885</v>
      </c>
      <c r="G2610" s="34"/>
      <c r="H2610" s="1"/>
      <c r="I2610" s="1"/>
      <c r="J2610" s="1"/>
    </row>
    <row r="2611" spans="2:10" ht="12.75">
      <c r="B2611" s="8">
        <f>MAX($B$2:B2610)+1</f>
        <v>2353</v>
      </c>
      <c r="C2611" s="1" t="s">
        <v>334</v>
      </c>
      <c r="E2611" s="23">
        <v>258576.28999999998</v>
      </c>
      <c r="G2611" s="34"/>
      <c r="H2611" s="1"/>
      <c r="I2611" s="1"/>
      <c r="J2611" s="1"/>
    </row>
    <row r="2612" spans="2:10" ht="12.75">
      <c r="B2612" s="8">
        <f>MAX($B$2:B2611)+1</f>
        <v>2354</v>
      </c>
      <c r="C2612" s="1" t="s">
        <v>1446</v>
      </c>
      <c r="E2612" s="23">
        <v>2583648.11</v>
      </c>
      <c r="G2612" s="34"/>
      <c r="H2612" s="1"/>
      <c r="I2612" s="1"/>
      <c r="J2612" s="1"/>
    </row>
    <row r="2613" spans="2:10" ht="12.75">
      <c r="B2613" s="8">
        <f>MAX($B$2:B2612)+1</f>
        <v>2355</v>
      </c>
      <c r="C2613" s="1" t="s">
        <v>443</v>
      </c>
      <c r="E2613" s="23">
        <v>213873.15000000002</v>
      </c>
      <c r="G2613" s="34"/>
      <c r="H2613" s="1"/>
      <c r="I2613" s="1"/>
      <c r="J2613" s="1"/>
    </row>
    <row r="2614" spans="2:10" ht="12.75">
      <c r="B2614" s="8">
        <f>MAX($B$2:B2613)+1</f>
        <v>2356</v>
      </c>
      <c r="C2614" s="1" t="s">
        <v>647</v>
      </c>
      <c r="E2614" s="23">
        <v>17901.92</v>
      </c>
      <c r="G2614" s="34"/>
      <c r="H2614" s="1"/>
      <c r="I2614" s="1"/>
      <c r="J2614" s="1"/>
    </row>
    <row r="2615" spans="2:10" ht="12.75">
      <c r="B2615" s="8">
        <f>MAX($B$2:B2614)+1</f>
        <v>2357</v>
      </c>
      <c r="C2615" s="1" t="s">
        <v>2292</v>
      </c>
      <c r="E2615" s="23">
        <v>605466.48</v>
      </c>
      <c r="G2615" s="34"/>
      <c r="H2615" s="1"/>
      <c r="I2615" s="1"/>
      <c r="J2615" s="1"/>
    </row>
    <row r="2616" spans="2:10" ht="12.75">
      <c r="B2616" s="8">
        <f>MAX($B$2:B2615)+1</f>
        <v>2358</v>
      </c>
      <c r="C2616" s="1" t="s">
        <v>2293</v>
      </c>
      <c r="E2616" s="23">
        <v>18019.95</v>
      </c>
      <c r="G2616" s="34"/>
      <c r="H2616" s="1"/>
      <c r="I2616" s="1"/>
      <c r="J2616" s="1"/>
    </row>
    <row r="2617" spans="2:10" ht="12.75">
      <c r="B2617" s="8">
        <f>MAX($B$2:B2616)+1</f>
        <v>2359</v>
      </c>
      <c r="C2617" s="1" t="s">
        <v>1448</v>
      </c>
      <c r="E2617" s="23">
        <v>173125.61</v>
      </c>
      <c r="G2617" s="34"/>
      <c r="H2617" s="1"/>
      <c r="I2617" s="1"/>
      <c r="J2617" s="1"/>
    </row>
    <row r="2618" spans="2:10" ht="12.75">
      <c r="B2618" s="8">
        <f>MAX($B$2:B2617)+1</f>
        <v>2360</v>
      </c>
      <c r="C2618" s="1" t="s">
        <v>335</v>
      </c>
      <c r="E2618" s="23">
        <v>1855299.8199999998</v>
      </c>
      <c r="G2618" s="34"/>
      <c r="H2618" s="1"/>
      <c r="I2618" s="1"/>
      <c r="J2618" s="1"/>
    </row>
    <row r="2619" spans="2:10" ht="12.75">
      <c r="B2619" s="8">
        <f>MAX($B$2:B2618)+1</f>
        <v>2361</v>
      </c>
      <c r="C2619" s="1" t="s">
        <v>648</v>
      </c>
      <c r="E2619" s="23">
        <v>278662.69</v>
      </c>
      <c r="G2619" s="34"/>
      <c r="H2619" s="1"/>
      <c r="I2619" s="1"/>
      <c r="J2619" s="1"/>
    </row>
    <row r="2620" spans="2:10" ht="12.75">
      <c r="B2620" s="8">
        <f>MAX($B$2:B2619)+1</f>
        <v>2362</v>
      </c>
      <c r="C2620" s="1" t="s">
        <v>649</v>
      </c>
      <c r="E2620" s="23">
        <v>4000443.0700000003</v>
      </c>
      <c r="G2620" s="34"/>
      <c r="H2620" s="1"/>
      <c r="I2620" s="1"/>
      <c r="J2620" s="1"/>
    </row>
    <row r="2621" spans="2:10" ht="12.75" hidden="1" outlineLevel="1">
      <c r="B2621" s="8"/>
      <c r="C2621" s="1" t="s">
        <v>2377</v>
      </c>
      <c r="E2621" s="23">
        <v>941597.72</v>
      </c>
      <c r="G2621" s="34"/>
      <c r="H2621" s="1"/>
      <c r="I2621" s="1"/>
      <c r="J2621" s="1"/>
    </row>
    <row r="2622" spans="2:10" ht="12.75" hidden="1" outlineLevel="1">
      <c r="B2622" s="8"/>
      <c r="C2622" s="1" t="s">
        <v>2378</v>
      </c>
      <c r="E2622" s="23">
        <v>4956575.98</v>
      </c>
      <c r="G2622" s="34"/>
      <c r="H2622" s="1"/>
      <c r="I2622" s="1"/>
      <c r="J2622" s="1"/>
    </row>
    <row r="2623" spans="2:10" ht="12.75" collapsed="1">
      <c r="B2623" s="8">
        <f>MAX($B$2:B2622)+1</f>
        <v>2363</v>
      </c>
      <c r="C2623" s="1" t="s">
        <v>940</v>
      </c>
      <c r="E2623" s="23">
        <f>SUBTOTAL(9,E2621:E2622)</f>
        <v>5898173.7</v>
      </c>
      <c r="G2623" s="214">
        <f>SUBTOTAL(9,G2621:G2622)</f>
        <v>0</v>
      </c>
      <c r="H2623" s="1"/>
      <c r="I2623" s="1"/>
      <c r="J2623" s="1"/>
    </row>
    <row r="2624" spans="2:10" ht="12.75">
      <c r="B2624" s="8">
        <f>MAX($B$2:B2623)+1</f>
        <v>2364</v>
      </c>
      <c r="C2624" s="1" t="s">
        <v>650</v>
      </c>
      <c r="E2624" s="23">
        <v>422980.12</v>
      </c>
      <c r="G2624" s="34"/>
      <c r="H2624" s="1"/>
      <c r="I2624" s="1"/>
      <c r="J2624" s="1"/>
    </row>
    <row r="2625" spans="2:10" ht="12.75">
      <c r="B2625" s="8">
        <f>MAX($B$2:B2624)+1</f>
        <v>2365</v>
      </c>
      <c r="C2625" s="1" t="s">
        <v>651</v>
      </c>
      <c r="E2625" s="23">
        <v>2542725.44</v>
      </c>
      <c r="G2625" s="34"/>
      <c r="H2625" s="1"/>
      <c r="I2625" s="1"/>
      <c r="J2625" s="1"/>
    </row>
    <row r="2626" spans="2:10" ht="12.75">
      <c r="B2626" s="8">
        <f>MAX($B$2:B2625)+1</f>
        <v>2366</v>
      </c>
      <c r="C2626" s="1" t="s">
        <v>942</v>
      </c>
      <c r="E2626" s="23">
        <v>53475.08</v>
      </c>
      <c r="G2626" s="34"/>
      <c r="H2626" s="1"/>
      <c r="I2626" s="1"/>
      <c r="J2626" s="1"/>
    </row>
    <row r="2627" spans="2:10" ht="12.75">
      <c r="B2627" s="8">
        <f>MAX($B$2:B2626)+1</f>
        <v>2367</v>
      </c>
      <c r="C2627" s="1" t="s">
        <v>945</v>
      </c>
      <c r="E2627" s="23">
        <v>7729.45</v>
      </c>
      <c r="G2627" s="34"/>
      <c r="H2627" s="1"/>
      <c r="I2627" s="1"/>
      <c r="J2627" s="1"/>
    </row>
    <row r="2628" spans="2:10" ht="12.75">
      <c r="B2628" s="8">
        <f>MAX($B$2:B2627)+1</f>
        <v>2368</v>
      </c>
      <c r="C2628" s="1" t="s">
        <v>1553</v>
      </c>
      <c r="E2628" s="23">
        <v>4266.64</v>
      </c>
      <c r="G2628" s="34"/>
      <c r="H2628" s="1"/>
      <c r="I2628" s="1"/>
      <c r="J2628" s="1"/>
    </row>
    <row r="2629" spans="2:10" ht="12.75">
      <c r="B2629" s="8">
        <f>MAX($B$2:B2628)+1</f>
        <v>2369</v>
      </c>
      <c r="C2629" s="1" t="s">
        <v>267</v>
      </c>
      <c r="E2629" s="23">
        <v>121887.47</v>
      </c>
      <c r="G2629" s="34"/>
      <c r="H2629" s="1"/>
      <c r="I2629" s="1"/>
      <c r="J2629" s="1"/>
    </row>
    <row r="2630" spans="2:10" ht="12.75">
      <c r="B2630" s="8">
        <f>MAX($B$2:B2629)+1</f>
        <v>2370</v>
      </c>
      <c r="C2630" s="1" t="s">
        <v>1457</v>
      </c>
      <c r="E2630" s="23">
        <v>13198.34</v>
      </c>
      <c r="G2630" s="34"/>
      <c r="H2630" s="1"/>
      <c r="I2630" s="1"/>
      <c r="J2630" s="1"/>
    </row>
    <row r="2631" spans="2:10" ht="12.75">
      <c r="B2631" s="8">
        <f>MAX($B$2:B2630)+1</f>
        <v>2371</v>
      </c>
      <c r="C2631" s="1" t="s">
        <v>336</v>
      </c>
      <c r="E2631" s="23">
        <v>1034125.8019999999</v>
      </c>
      <c r="G2631" s="34"/>
      <c r="H2631" s="1"/>
      <c r="I2631" s="1"/>
      <c r="J2631" s="1"/>
    </row>
    <row r="2632" spans="2:10" ht="12.75">
      <c r="B2632" s="8">
        <f>MAX($B$2:B2631)+1</f>
        <v>2372</v>
      </c>
      <c r="C2632" s="1" t="s">
        <v>337</v>
      </c>
      <c r="E2632" s="23">
        <v>5161588.71</v>
      </c>
      <c r="G2632" s="34"/>
      <c r="H2632" s="1"/>
      <c r="I2632" s="1"/>
      <c r="J2632" s="1"/>
    </row>
    <row r="2633" spans="2:10" ht="12.75">
      <c r="B2633" s="8">
        <f>MAX($B$2:B2632)+1</f>
        <v>2373</v>
      </c>
      <c r="C2633" s="1" t="s">
        <v>444</v>
      </c>
      <c r="E2633" s="23">
        <v>13183.69</v>
      </c>
      <c r="H2633" s="1"/>
      <c r="I2633" s="1"/>
      <c r="J2633" s="1"/>
    </row>
    <row r="2634" spans="2:10" ht="12.75">
      <c r="B2634" s="8">
        <f>MAX($B$2:B2633)+1</f>
        <v>2374</v>
      </c>
      <c r="C2634" s="1" t="s">
        <v>241</v>
      </c>
      <c r="E2634" s="23">
        <v>3152536.942</v>
      </c>
      <c r="G2634" s="34"/>
      <c r="H2634" s="1"/>
      <c r="I2634" s="1"/>
      <c r="J2634" s="1"/>
    </row>
    <row r="2635" spans="2:10" ht="12.75">
      <c r="B2635" s="8">
        <f>MAX($B$2:B2634)+1</f>
        <v>2375</v>
      </c>
      <c r="C2635" s="1" t="s">
        <v>445</v>
      </c>
      <c r="E2635" s="23">
        <v>1015.07</v>
      </c>
      <c r="G2635" s="34"/>
      <c r="H2635" s="1"/>
      <c r="I2635" s="1"/>
      <c r="J2635" s="1"/>
    </row>
    <row r="2636" spans="2:10" ht="12.75">
      <c r="B2636" s="8">
        <f>MAX($B$2:B2635)+1</f>
        <v>2376</v>
      </c>
      <c r="C2636" s="1" t="s">
        <v>1459</v>
      </c>
      <c r="E2636" s="23">
        <v>3198005.6099999994</v>
      </c>
      <c r="G2636" s="34"/>
      <c r="H2636" s="1"/>
      <c r="I2636" s="1"/>
      <c r="J2636" s="1"/>
    </row>
    <row r="2637" spans="2:10" ht="12.75">
      <c r="B2637" s="8">
        <f>MAX($B$2:B2636)+1</f>
        <v>2377</v>
      </c>
      <c r="C2637" s="1" t="s">
        <v>446</v>
      </c>
      <c r="E2637" s="23">
        <v>732999.01</v>
      </c>
      <c r="G2637" s="34"/>
      <c r="H2637" s="1"/>
      <c r="I2637" s="1"/>
      <c r="J2637" s="1"/>
    </row>
    <row r="2638" spans="2:10" ht="12.75">
      <c r="B2638" s="8">
        <f>MAX($B$2:B2637)+1</f>
        <v>2378</v>
      </c>
      <c r="C2638" s="1" t="s">
        <v>1460</v>
      </c>
      <c r="E2638" s="23">
        <v>60489.18</v>
      </c>
      <c r="G2638" s="34"/>
      <c r="H2638" s="1"/>
      <c r="I2638" s="1"/>
      <c r="J2638" s="1"/>
    </row>
    <row r="2639" spans="2:10" ht="12.75">
      <c r="B2639" s="8">
        <f>MAX($B$2:B2638)+1</f>
        <v>2379</v>
      </c>
      <c r="C2639" s="1" t="s">
        <v>1462</v>
      </c>
      <c r="E2639" s="23">
        <v>2404089.46</v>
      </c>
      <c r="G2639" s="34"/>
      <c r="H2639" s="1"/>
      <c r="I2639" s="1"/>
      <c r="J2639" s="1"/>
    </row>
    <row r="2640" spans="2:10" ht="12.75">
      <c r="B2640" s="8">
        <f>MAX($B$2:B2639)+1</f>
        <v>2380</v>
      </c>
      <c r="C2640" s="1" t="s">
        <v>447</v>
      </c>
      <c r="E2640" s="23">
        <v>1039832.01</v>
      </c>
      <c r="G2640" s="34"/>
      <c r="H2640" s="1"/>
      <c r="I2640" s="1"/>
      <c r="J2640" s="1"/>
    </row>
    <row r="2641" spans="2:10" ht="12.75">
      <c r="B2641" s="8">
        <f>MAX($B$2:B2640)+1</f>
        <v>2381</v>
      </c>
      <c r="C2641" s="1" t="s">
        <v>1463</v>
      </c>
      <c r="E2641" s="23">
        <v>387703.36</v>
      </c>
      <c r="G2641" s="34"/>
      <c r="H2641" s="1"/>
      <c r="I2641" s="1"/>
      <c r="J2641" s="1"/>
    </row>
    <row r="2642" spans="2:10" ht="12.75">
      <c r="B2642" s="8">
        <f>MAX($B$2:B2641)+1</f>
        <v>2382</v>
      </c>
      <c r="C2642" s="1" t="s">
        <v>338</v>
      </c>
      <c r="E2642" s="23">
        <v>209296.79</v>
      </c>
      <c r="G2642" s="34"/>
      <c r="H2642" s="1"/>
      <c r="I2642" s="1"/>
      <c r="J2642" s="1"/>
    </row>
    <row r="2643" spans="2:10" ht="12.75">
      <c r="B2643" s="8">
        <f>MAX($B$2:B2642)+1</f>
        <v>2383</v>
      </c>
      <c r="C2643" s="1" t="s">
        <v>1464</v>
      </c>
      <c r="E2643" s="23">
        <v>227946.78</v>
      </c>
      <c r="G2643" s="34"/>
      <c r="H2643" s="1"/>
      <c r="I2643" s="1"/>
      <c r="J2643" s="1"/>
    </row>
    <row r="2644" spans="2:10" ht="12.75">
      <c r="B2644" s="8">
        <f>MAX($B$2:B2643)+1</f>
        <v>2384</v>
      </c>
      <c r="C2644" s="1" t="s">
        <v>1465</v>
      </c>
      <c r="E2644" s="23">
        <v>12509.23</v>
      </c>
      <c r="G2644" s="34"/>
      <c r="H2644" s="1"/>
      <c r="I2644" s="1"/>
      <c r="J2644" s="1"/>
    </row>
    <row r="2645" spans="2:10" ht="12.75">
      <c r="B2645" s="8">
        <f>MAX($B$2:B2644)+1</f>
        <v>2385</v>
      </c>
      <c r="C2645" s="1" t="s">
        <v>1466</v>
      </c>
      <c r="E2645" s="23">
        <v>92707.39</v>
      </c>
      <c r="G2645" s="34"/>
      <c r="H2645" s="1"/>
      <c r="I2645" s="1"/>
      <c r="J2645" s="1"/>
    </row>
    <row r="2646" spans="2:10" ht="12.75">
      <c r="B2646" s="8">
        <f>MAX($B$2:B2645)+1</f>
        <v>2386</v>
      </c>
      <c r="C2646" s="1" t="s">
        <v>1467</v>
      </c>
      <c r="E2646" s="23">
        <v>59703.17</v>
      </c>
      <c r="G2646" s="34"/>
      <c r="H2646" s="1"/>
      <c r="I2646" s="1"/>
      <c r="J2646" s="1"/>
    </row>
    <row r="2647" spans="2:10" ht="12.75">
      <c r="B2647" s="8">
        <f>MAX($B$2:B2646)+1</f>
        <v>2387</v>
      </c>
      <c r="C2647" s="1" t="s">
        <v>1468</v>
      </c>
      <c r="E2647" s="23">
        <v>1454926.6199999999</v>
      </c>
      <c r="G2647" s="34"/>
      <c r="H2647" s="1"/>
      <c r="I2647" s="1"/>
      <c r="J2647" s="1"/>
    </row>
    <row r="2648" spans="2:10" ht="12.75">
      <c r="B2648" s="8">
        <f>MAX($B$2:B2647)+1</f>
        <v>2388</v>
      </c>
      <c r="C2648" s="1" t="s">
        <v>1469</v>
      </c>
      <c r="E2648" s="23">
        <v>240271.9</v>
      </c>
      <c r="G2648" s="34"/>
      <c r="H2648" s="1"/>
      <c r="I2648" s="1"/>
      <c r="J2648" s="1"/>
    </row>
    <row r="2649" spans="2:10" ht="12.75">
      <c r="B2649" s="8">
        <f>MAX($B$2:B2648)+1</f>
        <v>2389</v>
      </c>
      <c r="C2649" s="1" t="s">
        <v>448</v>
      </c>
      <c r="E2649" s="23">
        <v>9172198.82</v>
      </c>
      <c r="G2649" s="34"/>
      <c r="H2649" s="1"/>
      <c r="I2649" s="1"/>
      <c r="J2649" s="1"/>
    </row>
    <row r="2650" spans="2:10" ht="12.75">
      <c r="B2650" s="8">
        <f>MAX($B$2:B2649)+1</f>
        <v>2390</v>
      </c>
      <c r="C2650" s="1" t="s">
        <v>652</v>
      </c>
      <c r="E2650" s="23">
        <v>733383.9299999999</v>
      </c>
      <c r="G2650" s="34"/>
      <c r="H2650" s="1"/>
      <c r="I2650" s="1"/>
      <c r="J2650" s="1"/>
    </row>
    <row r="2651" spans="2:10" ht="12.75">
      <c r="B2651" s="8">
        <f>MAX($B$2:B2650)+1</f>
        <v>2391</v>
      </c>
      <c r="C2651" s="1" t="s">
        <v>653</v>
      </c>
      <c r="E2651" s="23">
        <v>6045342.582</v>
      </c>
      <c r="G2651" s="34"/>
      <c r="H2651" s="1"/>
      <c r="I2651" s="1"/>
      <c r="J2651" s="1"/>
    </row>
    <row r="2652" spans="2:10" ht="12.75">
      <c r="B2652" s="8">
        <f>MAX($B$2:B2651)+1</f>
        <v>2392</v>
      </c>
      <c r="C2652" s="1" t="s">
        <v>1537</v>
      </c>
      <c r="E2652" s="23">
        <v>1519036.88</v>
      </c>
      <c r="G2652" s="34"/>
      <c r="H2652" s="1"/>
      <c r="I2652" s="1"/>
      <c r="J2652" s="1"/>
    </row>
    <row r="2653" spans="2:10" ht="12.75">
      <c r="B2653" s="8">
        <f>MAX($B$2:B2652)+1</f>
        <v>2393</v>
      </c>
      <c r="C2653" s="1" t="s">
        <v>959</v>
      </c>
      <c r="E2653" s="23">
        <v>70204.1</v>
      </c>
      <c r="G2653" s="34"/>
      <c r="H2653" s="1"/>
      <c r="I2653" s="1"/>
      <c r="J2653" s="1"/>
    </row>
    <row r="2654" spans="2:10" ht="12.75">
      <c r="B2654" s="8">
        <f>MAX($B$2:B2653)+1</f>
        <v>2394</v>
      </c>
      <c r="C2654" s="1" t="s">
        <v>1538</v>
      </c>
      <c r="E2654" s="23">
        <v>5493098.95</v>
      </c>
      <c r="G2654" s="34"/>
      <c r="H2654" s="1"/>
      <c r="I2654" s="1"/>
      <c r="J2654" s="1"/>
    </row>
    <row r="2655" spans="2:10" ht="12.75">
      <c r="B2655" s="8">
        <f>MAX($B$2:B2654)+1</f>
        <v>2395</v>
      </c>
      <c r="C2655" s="1" t="s">
        <v>449</v>
      </c>
      <c r="E2655" s="23">
        <v>4711.82</v>
      </c>
      <c r="G2655" s="34"/>
      <c r="H2655" s="1"/>
      <c r="I2655" s="1"/>
      <c r="J2655" s="1"/>
    </row>
    <row r="2656" spans="2:10" ht="12.75">
      <c r="B2656" s="8">
        <f>MAX($B$2:B2655)+1</f>
        <v>2396</v>
      </c>
      <c r="C2656" s="1" t="s">
        <v>339</v>
      </c>
      <c r="E2656" s="23">
        <v>211661.36</v>
      </c>
      <c r="G2656" s="34"/>
      <c r="H2656" s="1"/>
      <c r="I2656" s="1"/>
      <c r="J2656" s="1"/>
    </row>
    <row r="2657" spans="2:10" ht="12.75">
      <c r="B2657" s="8">
        <f>MAX($B$2:B2656)+1</f>
        <v>2397</v>
      </c>
      <c r="C2657" s="1" t="s">
        <v>1965</v>
      </c>
      <c r="D2657" s="1" t="s">
        <v>2028</v>
      </c>
      <c r="E2657" s="23">
        <v>215028.57</v>
      </c>
      <c r="G2657" s="34"/>
      <c r="H2657" s="1"/>
      <c r="I2657" s="1"/>
      <c r="J2657" s="1"/>
    </row>
    <row r="2658" spans="2:10" ht="12.75">
      <c r="B2658" s="8">
        <f>MAX($B$2:B2657)+1</f>
        <v>2398</v>
      </c>
      <c r="C2658" s="1" t="s">
        <v>450</v>
      </c>
      <c r="E2658" s="23">
        <v>1277506.47</v>
      </c>
      <c r="G2658" s="34"/>
      <c r="H2658" s="1"/>
      <c r="I2658" s="1"/>
      <c r="J2658" s="1"/>
    </row>
    <row r="2659" spans="2:10" ht="12.75">
      <c r="B2659" s="8">
        <f>MAX($B$2:B2658)+1</f>
        <v>2399</v>
      </c>
      <c r="C2659" s="1" t="s">
        <v>451</v>
      </c>
      <c r="E2659" s="23">
        <v>2507946.2699999996</v>
      </c>
      <c r="G2659" s="34"/>
      <c r="H2659" s="1"/>
      <c r="I2659" s="1"/>
      <c r="J2659" s="1"/>
    </row>
    <row r="2660" spans="2:10" ht="12.75">
      <c r="B2660" s="8">
        <f>MAX($B$2:B2659)+1</f>
        <v>2400</v>
      </c>
      <c r="C2660" s="1" t="s">
        <v>452</v>
      </c>
      <c r="E2660" s="23">
        <v>2793439.4000000004</v>
      </c>
      <c r="G2660" s="34"/>
      <c r="H2660" s="1"/>
      <c r="I2660" s="1"/>
      <c r="J2660" s="1"/>
    </row>
    <row r="2661" spans="2:10" ht="12.75">
      <c r="B2661" s="8">
        <f>MAX($B$2:B2660)+1</f>
        <v>2401</v>
      </c>
      <c r="C2661" s="1" t="s">
        <v>1871</v>
      </c>
      <c r="E2661" s="23">
        <v>2794910.5500000003</v>
      </c>
      <c r="G2661" s="34"/>
      <c r="H2661" s="1"/>
      <c r="I2661" s="1"/>
      <c r="J2661" s="1"/>
    </row>
    <row r="2662" spans="2:10" ht="12.75">
      <c r="B2662" s="8">
        <f>MAX($B$2:B2661)+1</f>
        <v>2402</v>
      </c>
      <c r="C2662" s="1" t="s">
        <v>965</v>
      </c>
      <c r="E2662" s="23">
        <v>33829.785</v>
      </c>
      <c r="G2662" s="34"/>
      <c r="H2662" s="1"/>
      <c r="I2662" s="1"/>
      <c r="J2662" s="1"/>
    </row>
    <row r="2663" spans="2:10" ht="12.75">
      <c r="B2663" s="8">
        <f>MAX($B$2:B2662)+1</f>
        <v>2403</v>
      </c>
      <c r="C2663" s="1" t="s">
        <v>453</v>
      </c>
      <c r="E2663" s="23">
        <v>78146.09</v>
      </c>
      <c r="G2663" s="34"/>
      <c r="H2663" s="1"/>
      <c r="I2663" s="1"/>
      <c r="J2663" s="1"/>
    </row>
    <row r="2664" spans="2:10" ht="12.75">
      <c r="B2664" s="8">
        <f>MAX($B$2:B2663)+1</f>
        <v>2404</v>
      </c>
      <c r="C2664" s="1" t="s">
        <v>340</v>
      </c>
      <c r="E2664" s="23">
        <v>1839634.8499999999</v>
      </c>
      <c r="G2664" s="34"/>
      <c r="H2664" s="1"/>
      <c r="I2664" s="1"/>
      <c r="J2664" s="1"/>
    </row>
    <row r="2665" spans="2:10" ht="12.75">
      <c r="B2665" s="8">
        <f>MAX($B$2:B2664)+1</f>
        <v>2405</v>
      </c>
      <c r="C2665" s="1" t="s">
        <v>1872</v>
      </c>
      <c r="D2665" s="1" t="s">
        <v>2142</v>
      </c>
      <c r="E2665" s="23">
        <v>65776.51</v>
      </c>
      <c r="G2665" s="34"/>
      <c r="H2665" s="1"/>
      <c r="I2665" s="1"/>
      <c r="J2665" s="1"/>
    </row>
    <row r="2666" spans="2:10" ht="12.75">
      <c r="B2666" s="8">
        <f>MAX($B$2:B2665)+1</f>
        <v>2406</v>
      </c>
      <c r="C2666" s="1" t="s">
        <v>654</v>
      </c>
      <c r="E2666" s="23">
        <v>67167.87</v>
      </c>
      <c r="G2666" s="34"/>
      <c r="H2666" s="1"/>
      <c r="I2666" s="1"/>
      <c r="J2666" s="1"/>
    </row>
    <row r="2667" spans="2:10" ht="12.75">
      <c r="B2667" s="8">
        <f>MAX($B$2:B2666)+1</f>
        <v>2407</v>
      </c>
      <c r="C2667" s="1" t="s">
        <v>1643</v>
      </c>
      <c r="E2667" s="23">
        <v>171930.58</v>
      </c>
      <c r="G2667" s="34"/>
      <c r="H2667" s="1"/>
      <c r="I2667" s="1"/>
      <c r="J2667" s="1"/>
    </row>
    <row r="2668" spans="2:10" ht="12.75">
      <c r="B2668" s="8">
        <f>MAX($B$2:B2667)+1</f>
        <v>2408</v>
      </c>
      <c r="C2668" s="1" t="s">
        <v>454</v>
      </c>
      <c r="E2668" s="23">
        <v>104319.22</v>
      </c>
      <c r="G2668" s="34"/>
      <c r="H2668" s="1"/>
      <c r="I2668" s="1"/>
      <c r="J2668" s="1"/>
    </row>
    <row r="2669" spans="2:10" ht="12.75">
      <c r="B2669" s="8">
        <f>MAX($B$2:B2668)+1</f>
        <v>2409</v>
      </c>
      <c r="C2669" s="1" t="s">
        <v>1473</v>
      </c>
      <c r="E2669" s="23">
        <v>26481.88</v>
      </c>
      <c r="G2669" s="34"/>
      <c r="H2669" s="1"/>
      <c r="I2669" s="1"/>
      <c r="J2669" s="1"/>
    </row>
    <row r="2670" spans="2:10" ht="12.75">
      <c r="B2670" s="8">
        <f>MAX($B$2:B2669)+1</f>
        <v>2410</v>
      </c>
      <c r="C2670" s="1" t="s">
        <v>1989</v>
      </c>
      <c r="D2670" s="1" t="s">
        <v>2031</v>
      </c>
      <c r="E2670" s="23">
        <v>100178.82</v>
      </c>
      <c r="G2670" s="34"/>
      <c r="H2670" s="1"/>
      <c r="I2670" s="1"/>
      <c r="J2670" s="1"/>
    </row>
    <row r="2671" spans="2:10" ht="12.75">
      <c r="B2671" s="8">
        <f>MAX($B$2:B2670)+1</f>
        <v>2411</v>
      </c>
      <c r="C2671" s="1" t="s">
        <v>455</v>
      </c>
      <c r="E2671" s="23">
        <v>409132.87</v>
      </c>
      <c r="G2671" s="34"/>
      <c r="H2671" s="1"/>
      <c r="I2671" s="1"/>
      <c r="J2671" s="1"/>
    </row>
    <row r="2672" spans="2:10" ht="12.75">
      <c r="B2672" s="8">
        <f>MAX($B$2:B2671)+1</f>
        <v>2412</v>
      </c>
      <c r="C2672" s="1" t="s">
        <v>1477</v>
      </c>
      <c r="E2672" s="23">
        <v>2106294.58</v>
      </c>
      <c r="G2672" s="34"/>
      <c r="H2672" s="1"/>
      <c r="I2672" s="1"/>
      <c r="J2672" s="1"/>
    </row>
    <row r="2673" spans="2:10" ht="12.75">
      <c r="B2673" s="8">
        <f>MAX($B$2:B2672)+1</f>
        <v>2413</v>
      </c>
      <c r="C2673" s="1" t="s">
        <v>973</v>
      </c>
      <c r="E2673" s="23">
        <v>122939.7</v>
      </c>
      <c r="G2673" s="34"/>
      <c r="H2673" s="1"/>
      <c r="I2673" s="1"/>
      <c r="J2673" s="1"/>
    </row>
    <row r="2674" spans="2:10" ht="12.75">
      <c r="B2674" s="8">
        <f>MAX($B$2:B2673)+1</f>
        <v>2414</v>
      </c>
      <c r="C2674" s="1" t="s">
        <v>2364</v>
      </c>
      <c r="E2674" s="23">
        <v>1155048.76</v>
      </c>
      <c r="G2674" s="34"/>
      <c r="H2674" s="1"/>
      <c r="I2674" s="1"/>
      <c r="J2674" s="1"/>
    </row>
    <row r="2675" spans="2:10" ht="12.75">
      <c r="B2675" s="8">
        <f>MAX($B$2:B2674)+1</f>
        <v>2415</v>
      </c>
      <c r="C2675" s="1" t="s">
        <v>1481</v>
      </c>
      <c r="E2675" s="23">
        <v>310367.64</v>
      </c>
      <c r="G2675" s="34"/>
      <c r="H2675" s="1"/>
      <c r="I2675" s="1"/>
      <c r="J2675" s="1"/>
    </row>
    <row r="2676" spans="2:10" ht="12.75">
      <c r="B2676" s="8">
        <f>MAX($B$2:B2675)+1</f>
        <v>2416</v>
      </c>
      <c r="C2676" s="1" t="s">
        <v>1624</v>
      </c>
      <c r="E2676" s="23">
        <v>2223299.13</v>
      </c>
      <c r="G2676" s="34"/>
      <c r="H2676" s="1"/>
      <c r="I2676" s="1"/>
      <c r="J2676" s="1"/>
    </row>
    <row r="2677" spans="2:10" ht="12.75">
      <c r="B2677" s="8">
        <f>MAX($B$2:B2676)+1</f>
        <v>2417</v>
      </c>
      <c r="C2677" s="1" t="s">
        <v>456</v>
      </c>
      <c r="E2677" s="23">
        <v>65832.70999999999</v>
      </c>
      <c r="G2677" s="34"/>
      <c r="H2677" s="1"/>
      <c r="I2677" s="1"/>
      <c r="J2677" s="1"/>
    </row>
    <row r="2678" spans="2:10" ht="12.75">
      <c r="B2678" s="8">
        <f>MAX($B$2:B2677)+1</f>
        <v>2418</v>
      </c>
      <c r="C2678" s="1" t="s">
        <v>341</v>
      </c>
      <c r="E2678" s="23">
        <v>261985.12</v>
      </c>
      <c r="G2678" s="34"/>
      <c r="H2678" s="1"/>
      <c r="I2678" s="1"/>
      <c r="J2678" s="1"/>
    </row>
    <row r="2679" spans="2:10" ht="12.75">
      <c r="B2679" s="8">
        <f>MAX($B$2:B2678)+1</f>
        <v>2419</v>
      </c>
      <c r="C2679" s="1" t="s">
        <v>1984</v>
      </c>
      <c r="D2679" s="1" t="s">
        <v>2025</v>
      </c>
      <c r="E2679" s="23">
        <v>1153981.6900000002</v>
      </c>
      <c r="G2679" s="34"/>
      <c r="H2679" s="1"/>
      <c r="I2679" s="1"/>
      <c r="J2679" s="1"/>
    </row>
    <row r="2680" spans="2:10" ht="12.75">
      <c r="B2680" s="8">
        <f>MAX($B$2:B2679)+1</f>
        <v>2420</v>
      </c>
      <c r="C2680" s="1" t="s">
        <v>1992</v>
      </c>
      <c r="E2680" s="23">
        <v>195436.59</v>
      </c>
      <c r="G2680" s="34"/>
      <c r="H2680" s="1"/>
      <c r="I2680" s="1"/>
      <c r="J2680" s="1"/>
    </row>
    <row r="2681" spans="2:10" ht="12.75">
      <c r="B2681" s="8">
        <f>MAX($B$2:B2680)+1</f>
        <v>2421</v>
      </c>
      <c r="C2681" s="1" t="s">
        <v>2367</v>
      </c>
      <c r="D2681" s="1" t="s">
        <v>2039</v>
      </c>
      <c r="E2681" s="23">
        <v>118058</v>
      </c>
      <c r="G2681" s="34"/>
      <c r="H2681" s="1"/>
      <c r="I2681" s="1"/>
      <c r="J2681" s="1"/>
    </row>
    <row r="2682" spans="2:10" ht="12.75">
      <c r="B2682" s="8">
        <f>MAX($B$2:B2681)+1</f>
        <v>2422</v>
      </c>
      <c r="C2682" s="1" t="s">
        <v>342</v>
      </c>
      <c r="E2682" s="23">
        <v>49315765.547000006</v>
      </c>
      <c r="G2682" s="34"/>
      <c r="H2682" s="1"/>
      <c r="I2682" s="1"/>
      <c r="J2682" s="1"/>
    </row>
    <row r="2683" spans="2:10" ht="12.75">
      <c r="B2683" s="8">
        <f>MAX($B$2:B2682)+1</f>
        <v>2423</v>
      </c>
      <c r="C2683" s="1" t="s">
        <v>2368</v>
      </c>
      <c r="E2683" s="23">
        <v>1241737.04</v>
      </c>
      <c r="G2683" s="34"/>
      <c r="H2683" s="1"/>
      <c r="I2683" s="1"/>
      <c r="J2683" s="1"/>
    </row>
    <row r="2684" spans="2:10" ht="12.75">
      <c r="B2684" s="8">
        <f>MAX($B$2:B2683)+1</f>
        <v>2424</v>
      </c>
      <c r="C2684" s="1" t="s">
        <v>1484</v>
      </c>
      <c r="E2684" s="23">
        <v>148657.39</v>
      </c>
      <c r="G2684" s="34"/>
      <c r="H2684" s="1"/>
      <c r="I2684" s="1"/>
      <c r="J2684" s="1"/>
    </row>
    <row r="2685" spans="2:10" ht="12.75">
      <c r="B2685" s="8">
        <f>MAX($B$2:B2684)+1</f>
        <v>2425</v>
      </c>
      <c r="C2685" s="1" t="s">
        <v>1485</v>
      </c>
      <c r="E2685" s="23">
        <v>978522.3899999999</v>
      </c>
      <c r="G2685" s="34"/>
      <c r="H2685" s="1"/>
      <c r="I2685" s="1"/>
      <c r="J2685" s="1"/>
    </row>
    <row r="2686" spans="2:10" ht="12.75">
      <c r="B2686" s="8">
        <f>MAX($B$2:B2685)+1</f>
        <v>2426</v>
      </c>
      <c r="C2686" s="1" t="s">
        <v>1486</v>
      </c>
      <c r="E2686" s="23">
        <v>75169.55</v>
      </c>
      <c r="G2686" s="34"/>
      <c r="H2686" s="1"/>
      <c r="I2686" s="1"/>
      <c r="J2686" s="1"/>
    </row>
    <row r="2687" spans="2:10" ht="12.75">
      <c r="B2687" s="8">
        <f>MAX($B$2:B2686)+1</f>
        <v>2427</v>
      </c>
      <c r="C2687" s="1" t="s">
        <v>343</v>
      </c>
      <c r="E2687" s="23">
        <v>874948.3900000001</v>
      </c>
      <c r="G2687" s="34"/>
      <c r="H2687" s="1"/>
      <c r="I2687" s="1"/>
      <c r="J2687" s="1"/>
    </row>
    <row r="2688" spans="2:10" ht="12.75">
      <c r="B2688" s="8">
        <f>MAX($B$2:B2687)+1</f>
        <v>2428</v>
      </c>
      <c r="C2688" s="1" t="s">
        <v>1487</v>
      </c>
      <c r="E2688" s="23">
        <v>355268.06999999995</v>
      </c>
      <c r="G2688" s="34"/>
      <c r="H2688" s="1"/>
      <c r="I2688" s="1"/>
      <c r="J2688" s="1"/>
    </row>
    <row r="2689" spans="2:10" ht="12.75">
      <c r="B2689" s="8">
        <f>MAX($B$2:B2688)+1</f>
        <v>2429</v>
      </c>
      <c r="C2689" s="1" t="s">
        <v>982</v>
      </c>
      <c r="E2689" s="23">
        <v>37121.76</v>
      </c>
      <c r="G2689" s="34"/>
      <c r="H2689" s="1"/>
      <c r="I2689" s="1"/>
      <c r="J2689" s="1"/>
    </row>
    <row r="2690" spans="2:10" ht="12.75">
      <c r="B2690" s="8">
        <f>MAX($B$2:B2689)+1</f>
        <v>2430</v>
      </c>
      <c r="C2690" s="1" t="s">
        <v>2360</v>
      </c>
      <c r="E2690" s="23">
        <v>17226805.970000003</v>
      </c>
      <c r="G2690" s="34"/>
      <c r="H2690" s="1"/>
      <c r="I2690" s="1"/>
      <c r="J2690" s="1"/>
    </row>
    <row r="2691" spans="2:10" ht="12.75">
      <c r="B2691" s="8">
        <f>MAX($B$2:B2690)+1</f>
        <v>2431</v>
      </c>
      <c r="C2691" s="1" t="s">
        <v>1880</v>
      </c>
      <c r="D2691" s="1" t="s">
        <v>2066</v>
      </c>
      <c r="E2691" s="23">
        <v>431</v>
      </c>
      <c r="G2691" s="34"/>
      <c r="H2691" s="1"/>
      <c r="I2691" s="1"/>
      <c r="J2691" s="1"/>
    </row>
    <row r="2692" spans="2:10" ht="12.75">
      <c r="B2692" s="8">
        <f>MAX($B$2:B2691)+1</f>
        <v>2432</v>
      </c>
      <c r="C2692" s="1" t="s">
        <v>1881</v>
      </c>
      <c r="D2692" s="1" t="s">
        <v>2037</v>
      </c>
      <c r="E2692" s="23">
        <v>781138.1100000001</v>
      </c>
      <c r="G2692" s="34"/>
      <c r="H2692" s="1"/>
      <c r="I2692" s="1"/>
      <c r="J2692" s="1"/>
    </row>
    <row r="2693" spans="2:10" ht="12.75">
      <c r="B2693" s="8">
        <f>MAX($B$2:B2692)+1</f>
        <v>2433</v>
      </c>
      <c r="C2693" s="1" t="s">
        <v>344</v>
      </c>
      <c r="E2693" s="23">
        <v>2487737.1000000006</v>
      </c>
      <c r="G2693" s="34"/>
      <c r="H2693" s="1"/>
      <c r="I2693" s="1"/>
      <c r="J2693" s="1"/>
    </row>
    <row r="2694" spans="2:10" ht="12.75">
      <c r="B2694" s="8">
        <f>MAX($B$2:B2693)+1</f>
        <v>2434</v>
      </c>
      <c r="C2694" s="1" t="s">
        <v>457</v>
      </c>
      <c r="E2694" s="23">
        <v>843065.0700000001</v>
      </c>
      <c r="G2694" s="34"/>
      <c r="H2694" s="1"/>
      <c r="I2694" s="1"/>
      <c r="J2694" s="1"/>
    </row>
    <row r="2695" spans="2:10" ht="12.75">
      <c r="B2695" s="8">
        <f>MAX($B$2:B2694)+1</f>
        <v>2435</v>
      </c>
      <c r="C2695" s="1" t="s">
        <v>655</v>
      </c>
      <c r="E2695" s="23">
        <v>989753.96</v>
      </c>
      <c r="G2695" s="34"/>
      <c r="H2695" s="1"/>
      <c r="I2695" s="1"/>
      <c r="J2695" s="1"/>
    </row>
    <row r="2696" spans="2:10" ht="12.75">
      <c r="B2696" s="8">
        <f>MAX($B$2:B2695)+1</f>
        <v>2436</v>
      </c>
      <c r="C2696" s="1" t="s">
        <v>986</v>
      </c>
      <c r="E2696" s="23">
        <v>3745.093</v>
      </c>
      <c r="G2696" s="34"/>
      <c r="H2696" s="1"/>
      <c r="I2696" s="1"/>
      <c r="J2696" s="1"/>
    </row>
    <row r="2697" spans="2:10" ht="12.75">
      <c r="B2697" s="8">
        <f>MAX($B$2:B2696)+1</f>
        <v>2437</v>
      </c>
      <c r="C2697" s="1" t="s">
        <v>2276</v>
      </c>
      <c r="E2697" s="23">
        <v>281830.41000000003</v>
      </c>
      <c r="G2697" s="34"/>
      <c r="H2697" s="1"/>
      <c r="I2697" s="1"/>
      <c r="J2697" s="1"/>
    </row>
    <row r="2698" spans="2:10" ht="12.75">
      <c r="B2698" s="8">
        <f>MAX($B$2:B2697)+1</f>
        <v>2438</v>
      </c>
      <c r="C2698" s="1" t="s">
        <v>458</v>
      </c>
      <c r="E2698" s="23">
        <v>495585.75999999995</v>
      </c>
      <c r="F2698" s="17"/>
      <c r="G2698" s="34"/>
      <c r="H2698" s="1"/>
      <c r="I2698" s="1"/>
      <c r="J2698" s="1"/>
    </row>
    <row r="2699" spans="2:10" ht="12.75">
      <c r="B2699" s="8">
        <f>MAX($B$2:B2698)+1</f>
        <v>2439</v>
      </c>
      <c r="C2699" s="1" t="s">
        <v>6</v>
      </c>
      <c r="E2699" s="23">
        <v>344199.49</v>
      </c>
      <c r="G2699" s="34"/>
      <c r="H2699" s="1"/>
      <c r="I2699" s="1"/>
      <c r="J2699" s="1"/>
    </row>
    <row r="2700" spans="2:10" ht="12.75">
      <c r="B2700" s="8">
        <f>MAX($B$2:B2699)+1</f>
        <v>2440</v>
      </c>
      <c r="C2700" s="1" t="s">
        <v>459</v>
      </c>
      <c r="E2700" s="23">
        <v>1859349.0799999996</v>
      </c>
      <c r="G2700" s="34"/>
      <c r="H2700" s="1"/>
      <c r="I2700" s="1"/>
      <c r="J2700" s="1"/>
    </row>
    <row r="2701" spans="2:10" ht="12.75">
      <c r="B2701" s="8">
        <f>MAX($B$2:B2700)+1</f>
        <v>2441</v>
      </c>
      <c r="C2701" s="1" t="s">
        <v>460</v>
      </c>
      <c r="E2701" s="23">
        <v>11538640.159999998</v>
      </c>
      <c r="G2701" s="34"/>
      <c r="H2701" s="1"/>
      <c r="I2701" s="1"/>
      <c r="J2701" s="1"/>
    </row>
    <row r="2702" spans="2:10" ht="12.75">
      <c r="B2702" s="8">
        <f>MAX($B$2:B2701)+1</f>
        <v>2442</v>
      </c>
      <c r="C2702" s="1" t="s">
        <v>993</v>
      </c>
      <c r="E2702" s="23">
        <v>354839.1</v>
      </c>
      <c r="G2702" s="34"/>
      <c r="H2702" s="1"/>
      <c r="I2702" s="1"/>
      <c r="J2702" s="1"/>
    </row>
    <row r="2703" spans="2:10" ht="12.75">
      <c r="B2703" s="8">
        <f>MAX($B$2:B2702)+1</f>
        <v>2443</v>
      </c>
      <c r="C2703" s="1" t="s">
        <v>299</v>
      </c>
      <c r="E2703" s="23">
        <v>5718681.6729999995</v>
      </c>
      <c r="G2703" s="34"/>
      <c r="H2703" s="1"/>
      <c r="I2703" s="1"/>
      <c r="J2703" s="1"/>
    </row>
    <row r="2704" spans="2:10" ht="12.75">
      <c r="B2704" s="8">
        <f>MAX($B$2:B2703)+1</f>
        <v>2444</v>
      </c>
      <c r="C2704" s="1" t="s">
        <v>346</v>
      </c>
      <c r="E2704" s="23">
        <v>970199.1100000001</v>
      </c>
      <c r="G2704" s="34"/>
      <c r="H2704" s="1"/>
      <c r="I2704" s="1"/>
      <c r="J2704" s="1"/>
    </row>
    <row r="2705" spans="2:10" ht="12.75">
      <c r="B2705" s="8">
        <f>MAX($B$2:B2704)+1</f>
        <v>2445</v>
      </c>
      <c r="C2705" s="1" t="s">
        <v>12</v>
      </c>
      <c r="E2705" s="23">
        <v>169849.15</v>
      </c>
      <c r="G2705" s="34"/>
      <c r="H2705" s="1"/>
      <c r="I2705" s="1"/>
      <c r="J2705" s="1"/>
    </row>
    <row r="2706" spans="2:10" ht="12.75">
      <c r="B2706" s="8">
        <f>MAX($B$2:B2705)+1</f>
        <v>2446</v>
      </c>
      <c r="C2706" s="1" t="s">
        <v>347</v>
      </c>
      <c r="E2706" s="23">
        <v>6562206.54</v>
      </c>
      <c r="G2706" s="34"/>
      <c r="H2706" s="1"/>
      <c r="I2706" s="1"/>
      <c r="J2706" s="1"/>
    </row>
    <row r="2707" spans="2:10" ht="12.75">
      <c r="B2707" s="8">
        <f>MAX($B$2:B2706)+1</f>
        <v>2447</v>
      </c>
      <c r="C2707" s="1" t="s">
        <v>17</v>
      </c>
      <c r="E2707" s="23">
        <v>2508824.95</v>
      </c>
      <c r="G2707" s="34"/>
      <c r="H2707" s="1"/>
      <c r="I2707" s="1"/>
      <c r="J2707" s="1"/>
    </row>
    <row r="2708" spans="2:10" ht="12.75">
      <c r="B2708" s="8">
        <f>MAX($B$2:B2707)+1</f>
        <v>2448</v>
      </c>
      <c r="C2708" s="1" t="s">
        <v>461</v>
      </c>
      <c r="E2708" s="23">
        <v>989884.37</v>
      </c>
      <c r="G2708" s="34"/>
      <c r="H2708" s="1"/>
      <c r="I2708" s="1"/>
      <c r="J2708" s="1"/>
    </row>
    <row r="2709" spans="2:10" ht="12.75">
      <c r="B2709" s="8">
        <f>MAX($B$2:B2708)+1</f>
        <v>2449</v>
      </c>
      <c r="C2709" s="1" t="s">
        <v>994</v>
      </c>
      <c r="E2709" s="23">
        <v>898338.79</v>
      </c>
      <c r="G2709" s="34"/>
      <c r="H2709" s="1"/>
      <c r="I2709" s="1"/>
      <c r="J2709" s="1"/>
    </row>
    <row r="2710" spans="2:10" ht="12.75">
      <c r="B2710" s="8">
        <f>MAX($B$2:B2709)+1</f>
        <v>2450</v>
      </c>
      <c r="C2710" s="1" t="s">
        <v>2369</v>
      </c>
      <c r="E2710" s="23">
        <v>66849.84</v>
      </c>
      <c r="G2710" s="34"/>
      <c r="H2710" s="1"/>
      <c r="I2710" s="1"/>
      <c r="J2710" s="1"/>
    </row>
    <row r="2711" spans="2:10" ht="12.75">
      <c r="B2711" s="8">
        <f>MAX($B$2:B2710)+1</f>
        <v>2451</v>
      </c>
      <c r="C2711" s="1" t="s">
        <v>462</v>
      </c>
      <c r="E2711" s="23">
        <v>6850456.83</v>
      </c>
      <c r="G2711" s="34"/>
      <c r="H2711" s="1"/>
      <c r="I2711" s="1"/>
      <c r="J2711" s="1"/>
    </row>
    <row r="2712" spans="2:10" ht="12.75">
      <c r="B2712" s="8">
        <f>MAX($B$2:B2711)+1</f>
        <v>2452</v>
      </c>
      <c r="C2712" s="1" t="s">
        <v>1621</v>
      </c>
      <c r="E2712" s="23">
        <v>1318835.49</v>
      </c>
      <c r="G2712" s="34"/>
      <c r="H2712" s="1"/>
      <c r="I2712" s="1"/>
      <c r="J2712" s="1"/>
    </row>
    <row r="2713" spans="2:10" ht="12.75">
      <c r="B2713" s="8">
        <f>MAX($B$2:B2712)+1</f>
        <v>2453</v>
      </c>
      <c r="C2713" s="1" t="s">
        <v>22</v>
      </c>
      <c r="E2713" s="23">
        <v>78173.86</v>
      </c>
      <c r="G2713" s="34"/>
      <c r="H2713" s="1"/>
      <c r="I2713" s="1"/>
      <c r="J2713" s="1"/>
    </row>
    <row r="2714" spans="2:10" ht="12.75">
      <c r="B2714" s="8">
        <f>MAX($B$2:B2713)+1</f>
        <v>2454</v>
      </c>
      <c r="C2714" s="1" t="s">
        <v>24</v>
      </c>
      <c r="E2714" s="23">
        <v>7465403.949999999</v>
      </c>
      <c r="G2714" s="34"/>
      <c r="H2714" s="1"/>
      <c r="I2714" s="1"/>
      <c r="J2714" s="1"/>
    </row>
    <row r="2715" spans="2:10" ht="12.75">
      <c r="B2715" s="8">
        <f>MAX($B$2:B2714)+1</f>
        <v>2455</v>
      </c>
      <c r="C2715" s="1" t="s">
        <v>463</v>
      </c>
      <c r="E2715" s="23">
        <v>4108.77</v>
      </c>
      <c r="G2715" s="34"/>
      <c r="H2715" s="1"/>
      <c r="I2715" s="1"/>
      <c r="J2715" s="1"/>
    </row>
    <row r="2716" spans="2:10" ht="12.75">
      <c r="B2716" s="8">
        <f>MAX($B$2:B2715)+1</f>
        <v>2456</v>
      </c>
      <c r="C2716" s="1" t="s">
        <v>656</v>
      </c>
      <c r="E2716" s="23">
        <v>469173.9099999999</v>
      </c>
      <c r="G2716" s="34"/>
      <c r="H2716" s="1"/>
      <c r="I2716" s="1"/>
      <c r="J2716" s="1"/>
    </row>
    <row r="2717" spans="2:10" ht="12.75">
      <c r="B2717" s="8">
        <f>MAX($B$2:B2716)+1</f>
        <v>2457</v>
      </c>
      <c r="C2717" s="1" t="s">
        <v>349</v>
      </c>
      <c r="E2717" s="23">
        <v>196041.11</v>
      </c>
      <c r="G2717" s="34"/>
      <c r="H2717" s="1"/>
      <c r="I2717" s="1"/>
      <c r="J2717" s="1"/>
    </row>
    <row r="2718" spans="2:10" ht="12.75">
      <c r="B2718" s="8">
        <f>MAX($B$2:B2717)+1</f>
        <v>2458</v>
      </c>
      <c r="C2718" s="1" t="s">
        <v>464</v>
      </c>
      <c r="E2718" s="23">
        <v>1062126.76</v>
      </c>
      <c r="G2718" s="34"/>
      <c r="H2718" s="1"/>
      <c r="I2718" s="1"/>
      <c r="J2718" s="1"/>
    </row>
    <row r="2719" spans="2:10" ht="12.75">
      <c r="B2719" s="8">
        <f>MAX($B$2:B2718)+1</f>
        <v>2459</v>
      </c>
      <c r="C2719" s="1" t="s">
        <v>1636</v>
      </c>
      <c r="E2719" s="23">
        <v>36213.35</v>
      </c>
      <c r="G2719" s="34"/>
      <c r="H2719" s="1"/>
      <c r="I2719" s="1"/>
      <c r="J2719" s="1"/>
    </row>
    <row r="2720" spans="2:10" ht="12.75">
      <c r="B2720" s="8">
        <f>MAX($B$2:B2719)+1</f>
        <v>2460</v>
      </c>
      <c r="C2720" s="1" t="s">
        <v>36</v>
      </c>
      <c r="E2720" s="23">
        <v>2435519.6500000004</v>
      </c>
      <c r="G2720" s="34"/>
      <c r="H2720" s="1"/>
      <c r="I2720" s="1"/>
      <c r="J2720" s="1"/>
    </row>
    <row r="2721" spans="2:10" ht="12.75">
      <c r="B2721" s="8">
        <f>MAX($B$2:B2720)+1</f>
        <v>2461</v>
      </c>
      <c r="C2721" s="1" t="s">
        <v>1994</v>
      </c>
      <c r="E2721" s="23">
        <v>57571.14</v>
      </c>
      <c r="G2721" s="34"/>
      <c r="H2721" s="1"/>
      <c r="I2721" s="1"/>
      <c r="J2721" s="1"/>
    </row>
    <row r="2722" spans="2:10" ht="12.75">
      <c r="B2722" s="8">
        <f>MAX($B$2:B2721)+1</f>
        <v>2462</v>
      </c>
      <c r="C2722" s="1" t="s">
        <v>37</v>
      </c>
      <c r="E2722" s="23">
        <v>1941789.7000000002</v>
      </c>
      <c r="G2722" s="34"/>
      <c r="H2722" s="1"/>
      <c r="I2722" s="1"/>
      <c r="J2722" s="1"/>
    </row>
    <row r="2723" spans="2:10" ht="12.75">
      <c r="B2723" s="8">
        <f>MAX($B$2:B2722)+1</f>
        <v>2463</v>
      </c>
      <c r="C2723" s="1" t="s">
        <v>300</v>
      </c>
      <c r="E2723" s="23">
        <v>4093152.79</v>
      </c>
      <c r="G2723" s="34"/>
      <c r="H2723" s="1"/>
      <c r="I2723" s="1"/>
      <c r="J2723" s="1"/>
    </row>
    <row r="2724" spans="2:10" ht="12.75">
      <c r="B2724" s="8">
        <f>MAX($B$2:B2723)+1</f>
        <v>2464</v>
      </c>
      <c r="C2724" s="1" t="s">
        <v>39</v>
      </c>
      <c r="E2724" s="23">
        <v>17757.27</v>
      </c>
      <c r="G2724" s="34"/>
      <c r="H2724" s="1"/>
      <c r="I2724" s="1"/>
      <c r="J2724" s="1"/>
    </row>
    <row r="2725" spans="2:10" ht="12.75">
      <c r="B2725" s="8">
        <f>MAX($B$2:B2724)+1</f>
        <v>2465</v>
      </c>
      <c r="C2725" s="1" t="s">
        <v>2370</v>
      </c>
      <c r="D2725" s="1" t="s">
        <v>2043</v>
      </c>
      <c r="E2725" s="23">
        <v>101248.08</v>
      </c>
      <c r="G2725" s="34"/>
      <c r="H2725" s="1"/>
      <c r="I2725" s="1"/>
      <c r="J2725" s="1"/>
    </row>
    <row r="2726" spans="2:10" ht="12.75">
      <c r="B2726" s="8">
        <f>MAX($B$2:B2725)+1</f>
        <v>2466</v>
      </c>
      <c r="C2726" s="1" t="s">
        <v>1019</v>
      </c>
      <c r="E2726" s="23">
        <v>124764.59</v>
      </c>
      <c r="G2726" s="34"/>
      <c r="H2726" s="1"/>
      <c r="I2726" s="1"/>
      <c r="J2726" s="1"/>
    </row>
    <row r="2727" spans="2:10" ht="12.75">
      <c r="B2727" s="8">
        <f>MAX($B$2:B2726)+1</f>
        <v>2467</v>
      </c>
      <c r="C2727" s="1" t="s">
        <v>465</v>
      </c>
      <c r="E2727" s="23">
        <v>1646560.58</v>
      </c>
      <c r="G2727" s="34"/>
      <c r="H2727" s="1"/>
      <c r="I2727" s="1"/>
      <c r="J2727" s="1"/>
    </row>
    <row r="2728" spans="2:10" ht="12.75">
      <c r="B2728" s="8">
        <f>MAX($B$2:B2727)+1</f>
        <v>2468</v>
      </c>
      <c r="C2728" s="1" t="s">
        <v>466</v>
      </c>
      <c r="E2728" s="23">
        <v>35859.86</v>
      </c>
      <c r="G2728" s="34"/>
      <c r="H2728" s="1"/>
      <c r="I2728" s="1"/>
      <c r="J2728" s="1"/>
    </row>
    <row r="2729" spans="2:10" ht="12.75">
      <c r="B2729" s="8">
        <f>MAX($B$2:B2728)+1</f>
        <v>2469</v>
      </c>
      <c r="C2729" s="1" t="s">
        <v>467</v>
      </c>
      <c r="E2729" s="23">
        <v>2650010.33</v>
      </c>
      <c r="G2729" s="34"/>
      <c r="H2729" s="1"/>
      <c r="I2729" s="1"/>
      <c r="J2729" s="1"/>
    </row>
    <row r="2730" spans="2:10" ht="12.75">
      <c r="B2730" s="8">
        <f>MAX($B$2:B2729)+1</f>
        <v>2470</v>
      </c>
      <c r="C2730" s="1" t="s">
        <v>1889</v>
      </c>
      <c r="E2730" s="23">
        <v>4838.79</v>
      </c>
      <c r="G2730" s="34"/>
      <c r="H2730" s="1"/>
      <c r="I2730" s="1"/>
      <c r="J2730" s="1"/>
    </row>
    <row r="2731" spans="2:10" ht="12.75">
      <c r="B2731" s="8">
        <f>MAX($B$2:B2730)+1</f>
        <v>2471</v>
      </c>
      <c r="C2731" s="1" t="s">
        <v>1890</v>
      </c>
      <c r="E2731" s="23">
        <v>1269026.0899999999</v>
      </c>
      <c r="G2731" s="34"/>
      <c r="H2731" s="1"/>
      <c r="I2731" s="1"/>
      <c r="J2731" s="1"/>
    </row>
    <row r="2732" spans="2:10" ht="12.75">
      <c r="B2732" s="8">
        <f>MAX($B$2:B2731)+1</f>
        <v>2472</v>
      </c>
      <c r="C2732" s="1" t="s">
        <v>1891</v>
      </c>
      <c r="E2732" s="23">
        <v>139449.99</v>
      </c>
      <c r="G2732" s="34"/>
      <c r="H2732" s="1"/>
      <c r="I2732" s="1"/>
      <c r="J2732" s="1"/>
    </row>
    <row r="2733" spans="2:10" ht="12.75">
      <c r="B2733" s="8">
        <f>MAX($B$2:B2732)+1</f>
        <v>2473</v>
      </c>
      <c r="C2733" s="1" t="s">
        <v>53</v>
      </c>
      <c r="E2733" s="23">
        <v>40727.75</v>
      </c>
      <c r="G2733" s="34"/>
      <c r="H2733" s="1"/>
      <c r="I2733" s="1"/>
      <c r="J2733" s="1"/>
    </row>
    <row r="2734" spans="2:10" ht="12.75">
      <c r="B2734" s="8">
        <f>MAX($B$2:B2733)+1</f>
        <v>2474</v>
      </c>
      <c r="C2734" s="1" t="s">
        <v>468</v>
      </c>
      <c r="E2734" s="23">
        <v>1160192.3</v>
      </c>
      <c r="G2734" s="34"/>
      <c r="H2734" s="1"/>
      <c r="I2734" s="1"/>
      <c r="J2734" s="1"/>
    </row>
    <row r="2735" spans="2:10" ht="12.75">
      <c r="B2735" s="8">
        <f>MAX($B$2:B2734)+1</f>
        <v>2475</v>
      </c>
      <c r="C2735" s="1" t="s">
        <v>55</v>
      </c>
      <c r="E2735" s="23">
        <v>572395.6299999999</v>
      </c>
      <c r="G2735" s="34"/>
      <c r="H2735" s="1"/>
      <c r="I2735" s="1"/>
      <c r="J2735" s="1"/>
    </row>
    <row r="2736" spans="2:10" ht="12.75">
      <c r="B2736" s="8">
        <f>MAX($B$2:B2735)+1</f>
        <v>2476</v>
      </c>
      <c r="C2736" s="1" t="s">
        <v>469</v>
      </c>
      <c r="E2736" s="23">
        <v>1542601.0199999998</v>
      </c>
      <c r="G2736" s="34"/>
      <c r="H2736" s="1"/>
      <c r="I2736" s="1"/>
      <c r="J2736" s="1"/>
    </row>
    <row r="2737" spans="2:10" ht="12.75">
      <c r="B2737" s="8">
        <f>MAX($B$2:B2736)+1</f>
        <v>2477</v>
      </c>
      <c r="C2737" s="1" t="s">
        <v>57</v>
      </c>
      <c r="E2737" s="23">
        <v>46472.54</v>
      </c>
      <c r="G2737" s="34"/>
      <c r="H2737" s="1"/>
      <c r="I2737" s="1"/>
      <c r="J2737" s="1"/>
    </row>
    <row r="2738" spans="2:10" ht="12.75">
      <c r="B2738" s="8">
        <f>MAX($B$2:B2737)+1</f>
        <v>2478</v>
      </c>
      <c r="C2738" s="1" t="s">
        <v>470</v>
      </c>
      <c r="E2738" s="23">
        <v>868684.71</v>
      </c>
      <c r="G2738" s="34"/>
      <c r="H2738" s="1"/>
      <c r="I2738" s="1"/>
      <c r="J2738" s="1"/>
    </row>
    <row r="2739" spans="2:10" ht="12.75">
      <c r="B2739" s="8">
        <f>MAX($B$2:B2738)+1</f>
        <v>2479</v>
      </c>
      <c r="C2739" s="1" t="s">
        <v>62</v>
      </c>
      <c r="E2739" s="23">
        <v>3383.78</v>
      </c>
      <c r="G2739" s="34"/>
      <c r="H2739" s="1"/>
      <c r="I2739" s="1"/>
      <c r="J2739" s="1"/>
    </row>
    <row r="2740" spans="2:10" ht="12.75">
      <c r="B2740" s="8">
        <f>MAX($B$2:B2739)+1</f>
        <v>2480</v>
      </c>
      <c r="C2740" s="1" t="s">
        <v>1982</v>
      </c>
      <c r="D2740" s="1" t="s">
        <v>2050</v>
      </c>
      <c r="E2740" s="23">
        <v>140996.17</v>
      </c>
      <c r="G2740" s="34"/>
      <c r="H2740" s="1"/>
      <c r="I2740" s="1"/>
      <c r="J2740" s="1"/>
    </row>
    <row r="2741" spans="2:10" ht="12.75">
      <c r="B2741" s="8">
        <f>MAX($B$2:B2740)+1</f>
        <v>2481</v>
      </c>
      <c r="C2741" s="1" t="s">
        <v>65</v>
      </c>
      <c r="E2741" s="23">
        <v>4904728.42</v>
      </c>
      <c r="G2741" s="34"/>
      <c r="H2741" s="1"/>
      <c r="I2741" s="1"/>
      <c r="J2741" s="1"/>
    </row>
    <row r="2742" spans="2:10" ht="12.75">
      <c r="B2742" s="8">
        <f>MAX($B$2:B2741)+1</f>
        <v>2482</v>
      </c>
      <c r="C2742" s="1" t="s">
        <v>471</v>
      </c>
      <c r="E2742" s="23">
        <v>7294724.328</v>
      </c>
      <c r="G2742" s="34"/>
      <c r="H2742" s="1"/>
      <c r="I2742" s="1"/>
      <c r="J2742" s="1"/>
    </row>
    <row r="2743" spans="2:10" ht="12.75">
      <c r="B2743" s="8">
        <f>MAX($B$2:B2742)+1</f>
        <v>2483</v>
      </c>
      <c r="C2743" s="1" t="s">
        <v>472</v>
      </c>
      <c r="E2743" s="23">
        <v>491694.35</v>
      </c>
      <c r="G2743" s="34"/>
      <c r="H2743" s="1"/>
      <c r="I2743" s="1"/>
      <c r="J2743" s="1"/>
    </row>
    <row r="2744" spans="2:10" ht="12.75">
      <c r="B2744" s="8">
        <f>MAX($B$2:B2743)+1</f>
        <v>2484</v>
      </c>
      <c r="C2744" s="1" t="s">
        <v>1638</v>
      </c>
      <c r="E2744" s="23">
        <v>238453.01</v>
      </c>
      <c r="G2744" s="34"/>
      <c r="H2744" s="1"/>
      <c r="I2744" s="1"/>
      <c r="J2744" s="1"/>
    </row>
    <row r="2745" spans="2:10" ht="12.75">
      <c r="B2745" s="8">
        <f>MAX($B$2:B2744)+1</f>
        <v>2485</v>
      </c>
      <c r="C2745" s="1" t="s">
        <v>66</v>
      </c>
      <c r="E2745" s="23">
        <v>21197.510000000002</v>
      </c>
      <c r="G2745" s="34"/>
      <c r="H2745" s="1"/>
      <c r="I2745" s="1"/>
      <c r="J2745" s="1"/>
    </row>
    <row r="2746" spans="2:10" ht="12.75">
      <c r="B2746" s="8">
        <f>MAX($B$2:B2745)+1</f>
        <v>2486</v>
      </c>
      <c r="C2746" s="1" t="s">
        <v>2371</v>
      </c>
      <c r="D2746" s="1" t="s">
        <v>2042</v>
      </c>
      <c r="E2746" s="23">
        <v>391393.59</v>
      </c>
      <c r="G2746" s="34"/>
      <c r="H2746" s="1"/>
      <c r="I2746" s="1"/>
      <c r="J2746" s="1"/>
    </row>
    <row r="2747" spans="2:10" ht="12.75">
      <c r="B2747" s="8">
        <f>MAX($B$2:B2746)+1</f>
        <v>2487</v>
      </c>
      <c r="C2747" s="1" t="s">
        <v>67</v>
      </c>
      <c r="E2747" s="23">
        <v>595205.7899999999</v>
      </c>
      <c r="G2747" s="34"/>
      <c r="H2747" s="1"/>
      <c r="I2747" s="1"/>
      <c r="J2747" s="1"/>
    </row>
    <row r="2748" spans="2:10" ht="12.75">
      <c r="B2748" s="8">
        <f>MAX($B$2:B2747)+1</f>
        <v>2488</v>
      </c>
      <c r="C2748" s="1" t="s">
        <v>473</v>
      </c>
      <c r="E2748" s="23">
        <v>1348222.67</v>
      </c>
      <c r="G2748" s="34"/>
      <c r="H2748" s="1"/>
      <c r="I2748" s="1"/>
      <c r="J2748" s="1"/>
    </row>
    <row r="2749" spans="2:10" ht="12.75">
      <c r="B2749" s="8">
        <f>MAX($B$2:B2748)+1</f>
        <v>2489</v>
      </c>
      <c r="C2749" s="1" t="s">
        <v>350</v>
      </c>
      <c r="E2749" s="23">
        <v>3092670.13</v>
      </c>
      <c r="G2749" s="34"/>
      <c r="H2749" s="1"/>
      <c r="I2749" s="1"/>
      <c r="J2749" s="1"/>
    </row>
    <row r="2750" spans="2:10" ht="12.75">
      <c r="B2750" s="8">
        <f>MAX($B$2:B2749)+1</f>
        <v>2490</v>
      </c>
      <c r="C2750" s="1" t="s">
        <v>1903</v>
      </c>
      <c r="E2750" s="23">
        <v>1785280.66</v>
      </c>
      <c r="G2750" s="34"/>
      <c r="H2750" s="1"/>
      <c r="I2750" s="1"/>
      <c r="J2750" s="1"/>
    </row>
    <row r="2751" spans="2:10" ht="12.75">
      <c r="B2751" s="8">
        <f>MAX($B$2:B2750)+1</f>
        <v>2491</v>
      </c>
      <c r="C2751" s="1" t="s">
        <v>1904</v>
      </c>
      <c r="E2751" s="23">
        <v>189066.12</v>
      </c>
      <c r="G2751" s="34"/>
      <c r="H2751" s="1"/>
      <c r="I2751" s="1"/>
      <c r="J2751" s="1"/>
    </row>
    <row r="2752" spans="2:10" ht="12.75">
      <c r="B2752" s="8">
        <f>MAX($B$2:B2751)+1</f>
        <v>2492</v>
      </c>
      <c r="C2752" s="1" t="s">
        <v>1043</v>
      </c>
      <c r="E2752" s="23">
        <v>314896.22000000003</v>
      </c>
      <c r="G2752" s="34"/>
      <c r="H2752" s="1"/>
      <c r="I2752" s="1"/>
      <c r="J2752" s="1"/>
    </row>
    <row r="2753" spans="2:10" ht="12.75">
      <c r="B2753" s="8">
        <f>MAX($B$2:B2752)+1</f>
        <v>2493</v>
      </c>
      <c r="C2753" s="1" t="s">
        <v>301</v>
      </c>
      <c r="E2753" s="23">
        <v>193799.62</v>
      </c>
      <c r="G2753" s="34"/>
      <c r="H2753" s="1"/>
      <c r="I2753" s="1"/>
      <c r="J2753" s="1"/>
    </row>
    <row r="2754" spans="2:10" ht="12.75">
      <c r="B2754" s="8">
        <f>MAX($B$2:B2753)+1</f>
        <v>2494</v>
      </c>
      <c r="C2754" s="1" t="s">
        <v>69</v>
      </c>
      <c r="E2754" s="23">
        <v>354038.44000000006</v>
      </c>
      <c r="G2754" s="34"/>
      <c r="H2754" s="1"/>
      <c r="I2754" s="1"/>
      <c r="J2754" s="1"/>
    </row>
    <row r="2755" spans="2:10" ht="12.75">
      <c r="B2755" s="8">
        <f>MAX($B$2:B2754)+1</f>
        <v>2495</v>
      </c>
      <c r="C2755" s="1" t="s">
        <v>70</v>
      </c>
      <c r="E2755" s="23">
        <v>190068.12</v>
      </c>
      <c r="G2755" s="34"/>
      <c r="H2755" s="1"/>
      <c r="I2755" s="1"/>
      <c r="J2755" s="1"/>
    </row>
    <row r="2756" spans="2:10" ht="12.75">
      <c r="B2756" s="8">
        <f>MAX($B$2:B2755)+1</f>
        <v>2496</v>
      </c>
      <c r="C2756" s="1" t="s">
        <v>1555</v>
      </c>
      <c r="E2756" s="23">
        <v>66034.56</v>
      </c>
      <c r="G2756" s="34"/>
      <c r="H2756" s="1"/>
      <c r="I2756" s="1"/>
      <c r="J2756" s="1"/>
    </row>
    <row r="2757" spans="2:10" ht="12.75">
      <c r="B2757" s="8">
        <f>MAX($B$2:B2756)+1</f>
        <v>2497</v>
      </c>
      <c r="C2757" s="1" t="s">
        <v>75</v>
      </c>
      <c r="E2757" s="23">
        <v>644156.4299999999</v>
      </c>
      <c r="G2757" s="34"/>
      <c r="H2757" s="1"/>
      <c r="I2757" s="1"/>
      <c r="J2757" s="1"/>
    </row>
    <row r="2758" spans="2:10" ht="12.75">
      <c r="B2758" s="8">
        <f>MAX($B$2:B2757)+1</f>
        <v>2498</v>
      </c>
      <c r="C2758" s="1" t="s">
        <v>1046</v>
      </c>
      <c r="E2758" s="23">
        <v>1994.064</v>
      </c>
      <c r="G2758" s="34"/>
      <c r="H2758" s="1"/>
      <c r="I2758" s="1"/>
      <c r="J2758" s="1"/>
    </row>
    <row r="2759" spans="2:10" ht="12.75">
      <c r="B2759" s="8">
        <f>MAX($B$2:B2758)+1</f>
        <v>2499</v>
      </c>
      <c r="C2759" s="1" t="s">
        <v>1991</v>
      </c>
      <c r="E2759" s="23">
        <v>12681.13</v>
      </c>
      <c r="G2759" s="34"/>
      <c r="H2759" s="1"/>
      <c r="I2759" s="1"/>
      <c r="J2759" s="1"/>
    </row>
    <row r="2760" spans="2:10" ht="12.75">
      <c r="B2760" s="8">
        <f>MAX($B$2:B2759)+1</f>
        <v>2500</v>
      </c>
      <c r="C2760" s="1" t="s">
        <v>386</v>
      </c>
      <c r="E2760" s="23">
        <v>85702.43</v>
      </c>
      <c r="G2760" s="34"/>
      <c r="H2760" s="1"/>
      <c r="I2760" s="1"/>
      <c r="J2760" s="1"/>
    </row>
    <row r="2761" spans="2:10" ht="12.75">
      <c r="B2761" s="8">
        <f>MAX($B$2:B2760)+1</f>
        <v>2501</v>
      </c>
      <c r="C2761" s="1" t="s">
        <v>352</v>
      </c>
      <c r="E2761" s="23">
        <v>1869469.448</v>
      </c>
      <c r="G2761" s="34"/>
      <c r="H2761" s="1"/>
      <c r="I2761" s="1"/>
      <c r="J2761" s="1"/>
    </row>
    <row r="2762" spans="2:10" ht="12.75">
      <c r="B2762" s="8">
        <f>MAX($B$2:B2761)+1</f>
        <v>2502</v>
      </c>
      <c r="C2762" s="1" t="s">
        <v>79</v>
      </c>
      <c r="E2762" s="23">
        <v>1020789.82</v>
      </c>
      <c r="G2762" s="34"/>
      <c r="H2762" s="1"/>
      <c r="I2762" s="1"/>
      <c r="J2762" s="1"/>
    </row>
    <row r="2763" spans="2:10" ht="12.75">
      <c r="B2763" s="8">
        <f>MAX($B$2:B2762)+1</f>
        <v>2503</v>
      </c>
      <c r="C2763" s="1" t="s">
        <v>353</v>
      </c>
      <c r="E2763" s="23">
        <v>635887.56</v>
      </c>
      <c r="G2763" s="34"/>
      <c r="H2763" s="1"/>
      <c r="I2763" s="1"/>
      <c r="J2763" s="1"/>
    </row>
    <row r="2764" spans="2:10" ht="12.75">
      <c r="B2764" s="8">
        <f>MAX($B$2:B2763)+1</f>
        <v>2504</v>
      </c>
      <c r="C2764" s="1" t="s">
        <v>354</v>
      </c>
      <c r="E2764" s="23">
        <v>8571936.729999999</v>
      </c>
      <c r="G2764" s="34"/>
      <c r="H2764" s="1"/>
      <c r="I2764" s="1"/>
      <c r="J2764" s="1"/>
    </row>
    <row r="2765" spans="2:10" ht="12.75">
      <c r="B2765" s="8">
        <f>MAX($B$2:B2764)+1</f>
        <v>2505</v>
      </c>
      <c r="C2765" s="1" t="s">
        <v>355</v>
      </c>
      <c r="E2765" s="23">
        <v>58045203.65999999</v>
      </c>
      <c r="G2765" s="34"/>
      <c r="H2765" s="1"/>
      <c r="I2765" s="1"/>
      <c r="J2765" s="1"/>
    </row>
    <row r="2766" spans="2:10" ht="12.75">
      <c r="B2766" s="8">
        <f>MAX($B$2:B2765)+1</f>
        <v>2506</v>
      </c>
      <c r="C2766" s="1" t="s">
        <v>474</v>
      </c>
      <c r="E2766" s="23">
        <v>9348266.23</v>
      </c>
      <c r="G2766" s="34"/>
      <c r="H2766" s="1"/>
      <c r="I2766" s="1"/>
      <c r="J2766" s="1"/>
    </row>
    <row r="2767" spans="2:10" ht="12.75">
      <c r="B2767" s="8">
        <f>MAX($B$2:B2766)+1</f>
        <v>2507</v>
      </c>
      <c r="C2767" s="1" t="s">
        <v>475</v>
      </c>
      <c r="E2767" s="23">
        <v>603409.07</v>
      </c>
      <c r="G2767" s="34"/>
      <c r="H2767" s="1"/>
      <c r="I2767" s="1"/>
      <c r="J2767" s="1"/>
    </row>
    <row r="2768" spans="2:10" ht="12.75">
      <c r="B2768" s="8">
        <f>MAX($B$2:B2767)+1</f>
        <v>2508</v>
      </c>
      <c r="C2768" s="1" t="s">
        <v>476</v>
      </c>
      <c r="E2768" s="23">
        <v>42779.97</v>
      </c>
      <c r="G2768" s="34"/>
      <c r="H2768" s="1"/>
      <c r="I2768" s="1"/>
      <c r="J2768" s="1"/>
    </row>
    <row r="2769" spans="2:10" ht="12.75">
      <c r="B2769" s="8">
        <f>MAX($B$2:B2768)+1</f>
        <v>2509</v>
      </c>
      <c r="C2769" s="1" t="s">
        <v>81</v>
      </c>
      <c r="E2769" s="23">
        <v>817108.6499999999</v>
      </c>
      <c r="G2769" s="34"/>
      <c r="H2769" s="1"/>
      <c r="I2769" s="1"/>
      <c r="J2769" s="1"/>
    </row>
    <row r="2770" spans="2:10" ht="12.75">
      <c r="B2770" s="8">
        <f>MAX($B$2:B2769)+1</f>
        <v>2510</v>
      </c>
      <c r="C2770" s="1" t="s">
        <v>368</v>
      </c>
      <c r="E2770" s="23">
        <v>5737739.34</v>
      </c>
      <c r="G2770" s="34"/>
      <c r="H2770" s="1"/>
      <c r="I2770" s="1"/>
      <c r="J2770" s="1"/>
    </row>
    <row r="2771" spans="2:10" ht="12.75">
      <c r="B2771" s="8">
        <f>MAX($B$2:B2770)+1</f>
        <v>2511</v>
      </c>
      <c r="C2771" s="1" t="s">
        <v>302</v>
      </c>
      <c r="E2771" s="23">
        <v>20883526.47</v>
      </c>
      <c r="G2771" s="34"/>
      <c r="H2771" s="1"/>
      <c r="I2771" s="1"/>
      <c r="J2771" s="1"/>
    </row>
    <row r="2772" spans="2:10" ht="12.75">
      <c r="B2772" s="8">
        <f>MAX($B$2:B2771)+1</f>
        <v>2512</v>
      </c>
      <c r="C2772" s="1" t="s">
        <v>303</v>
      </c>
      <c r="E2772" s="23">
        <v>20193947.16</v>
      </c>
      <c r="G2772" s="34"/>
      <c r="H2772" s="1"/>
      <c r="I2772" s="1"/>
      <c r="J2772" s="1"/>
    </row>
    <row r="2773" spans="2:10" ht="12.75">
      <c r="B2773" s="8">
        <f>MAX($B$2:B2772)+1</f>
        <v>2513</v>
      </c>
      <c r="C2773" s="1" t="s">
        <v>1056</v>
      </c>
      <c r="E2773" s="23">
        <v>98087.43</v>
      </c>
      <c r="G2773" s="34"/>
      <c r="H2773" s="1"/>
      <c r="I2773" s="1"/>
      <c r="J2773" s="1"/>
    </row>
    <row r="2774" spans="2:10" ht="12.75">
      <c r="B2774" s="8">
        <f>MAX($B$2:B2773)+1</f>
        <v>2514</v>
      </c>
      <c r="C2774" s="1" t="s">
        <v>82</v>
      </c>
      <c r="E2774" s="23">
        <v>133669.01</v>
      </c>
      <c r="G2774" s="34"/>
      <c r="H2774" s="1"/>
      <c r="I2774" s="1"/>
      <c r="J2774" s="1"/>
    </row>
    <row r="2775" spans="2:10" ht="12.75">
      <c r="B2775" s="8">
        <f>MAX($B$2:B2774)+1</f>
        <v>2515</v>
      </c>
      <c r="C2775" s="1" t="s">
        <v>83</v>
      </c>
      <c r="E2775" s="23">
        <v>128344.546</v>
      </c>
      <c r="G2775" s="34"/>
      <c r="H2775" s="1"/>
      <c r="I2775" s="1"/>
      <c r="J2775" s="1"/>
    </row>
    <row r="2776" spans="2:10" ht="12.75">
      <c r="B2776" s="8">
        <f>MAX($B$2:B2775)+1</f>
        <v>2516</v>
      </c>
      <c r="C2776" s="1" t="s">
        <v>2289</v>
      </c>
      <c r="E2776" s="23">
        <v>2509711.35</v>
      </c>
      <c r="G2776" s="34"/>
      <c r="H2776" s="1"/>
      <c r="I2776" s="1"/>
      <c r="J2776" s="1"/>
    </row>
    <row r="2777" spans="2:10" ht="12.75">
      <c r="B2777" s="8">
        <f>MAX($B$2:B2776)+1</f>
        <v>2517</v>
      </c>
      <c r="C2777" s="1" t="s">
        <v>658</v>
      </c>
      <c r="E2777" s="23">
        <v>1070685.82</v>
      </c>
      <c r="G2777" s="34"/>
      <c r="H2777" s="1"/>
      <c r="I2777" s="1"/>
      <c r="J2777" s="1"/>
    </row>
    <row r="2778" spans="2:10" ht="12.75">
      <c r="B2778" s="8">
        <f>MAX($B$2:B2777)+1</f>
        <v>2518</v>
      </c>
      <c r="C2778" s="1" t="s">
        <v>2379</v>
      </c>
      <c r="E2778" s="23">
        <v>8292111.43</v>
      </c>
      <c r="G2778" s="34"/>
      <c r="H2778" s="1"/>
      <c r="I2778" s="1"/>
      <c r="J2778" s="1"/>
    </row>
    <row r="2779" spans="2:10" ht="12.75">
      <c r="B2779" s="8">
        <f>MAX($B$2:B2778)+1</f>
        <v>2519</v>
      </c>
      <c r="C2779" s="1" t="s">
        <v>88</v>
      </c>
      <c r="E2779" s="23">
        <v>642014.69</v>
      </c>
      <c r="G2779" s="34"/>
      <c r="H2779" s="1"/>
      <c r="I2779" s="1"/>
      <c r="J2779" s="1"/>
    </row>
    <row r="2780" spans="2:10" ht="12.75">
      <c r="B2780" s="8">
        <f>MAX($B$2:B2779)+1</f>
        <v>2520</v>
      </c>
      <c r="C2780" s="1" t="s">
        <v>477</v>
      </c>
      <c r="E2780" s="23">
        <v>10265.73</v>
      </c>
      <c r="G2780" s="34"/>
      <c r="H2780" s="1"/>
      <c r="I2780" s="1"/>
      <c r="J2780" s="1"/>
    </row>
    <row r="2781" spans="2:10" ht="12.75">
      <c r="B2781" s="8">
        <f>MAX($B$2:B2780)+1</f>
        <v>2521</v>
      </c>
      <c r="C2781" s="1" t="s">
        <v>1910</v>
      </c>
      <c r="E2781" s="23">
        <v>650361.5800000001</v>
      </c>
      <c r="G2781" s="34"/>
      <c r="H2781" s="1"/>
      <c r="I2781" s="1"/>
      <c r="J2781" s="1"/>
    </row>
    <row r="2782" spans="2:10" ht="12.75">
      <c r="B2782" s="8">
        <f>MAX($B$2:B2781)+1</f>
        <v>2522</v>
      </c>
      <c r="C2782" s="1" t="s">
        <v>93</v>
      </c>
      <c r="E2782" s="23">
        <v>58891</v>
      </c>
      <c r="G2782" s="34"/>
      <c r="H2782" s="1"/>
      <c r="I2782" s="1"/>
      <c r="J2782" s="1"/>
    </row>
    <row r="2783" spans="2:10" ht="12.75">
      <c r="B2783" s="8">
        <f>MAX($B$2:B2782)+1</f>
        <v>2523</v>
      </c>
      <c r="C2783" s="1" t="s">
        <v>242</v>
      </c>
      <c r="E2783" s="23">
        <v>1548273.14</v>
      </c>
      <c r="G2783" s="34"/>
      <c r="H2783" s="1"/>
      <c r="I2783" s="1"/>
      <c r="J2783" s="1"/>
    </row>
    <row r="2784" spans="2:10" ht="12.75">
      <c r="B2784" s="8">
        <f>MAX($B$2:B2783)+1</f>
        <v>2524</v>
      </c>
      <c r="C2784" s="1" t="s">
        <v>1911</v>
      </c>
      <c r="E2784" s="23">
        <v>22550</v>
      </c>
      <c r="G2784" s="34"/>
      <c r="H2784" s="1"/>
      <c r="I2784" s="1"/>
      <c r="J2784" s="1"/>
    </row>
    <row r="2785" spans="2:10" ht="12.75">
      <c r="B2785" s="8">
        <f>MAX($B$2:B2784)+1</f>
        <v>2525</v>
      </c>
      <c r="C2785" s="1" t="s">
        <v>659</v>
      </c>
      <c r="E2785" s="23">
        <v>1936932.3599999999</v>
      </c>
      <c r="G2785" s="34"/>
      <c r="H2785" s="1"/>
      <c r="I2785" s="1"/>
      <c r="J2785" s="1"/>
    </row>
    <row r="2786" spans="2:10" ht="12.75">
      <c r="B2786" s="8">
        <f>MAX($B$2:B2785)+1</f>
        <v>2526</v>
      </c>
      <c r="C2786" s="1" t="s">
        <v>1070</v>
      </c>
      <c r="E2786" s="23">
        <v>206954.56</v>
      </c>
      <c r="G2786" s="34"/>
      <c r="H2786" s="1"/>
      <c r="I2786" s="1"/>
      <c r="J2786" s="1"/>
    </row>
    <row r="2787" spans="2:10" ht="12.75">
      <c r="B2787" s="8">
        <f>MAX($B$2:B2786)+1</f>
        <v>2527</v>
      </c>
      <c r="C2787" s="1" t="s">
        <v>1913</v>
      </c>
      <c r="E2787" s="23">
        <v>1425806.03</v>
      </c>
      <c r="G2787" s="34"/>
      <c r="H2787" s="1"/>
      <c r="I2787" s="1"/>
      <c r="J2787" s="1"/>
    </row>
    <row r="2788" spans="2:10" ht="12.75">
      <c r="B2788" s="8">
        <f>MAX($B$2:B2787)+1</f>
        <v>2528</v>
      </c>
      <c r="C2788" s="1" t="s">
        <v>478</v>
      </c>
      <c r="E2788" s="23">
        <v>210327.14</v>
      </c>
      <c r="G2788" s="34"/>
      <c r="H2788" s="1"/>
      <c r="I2788" s="1"/>
      <c r="J2788" s="1"/>
    </row>
    <row r="2789" spans="2:10" ht="12.75">
      <c r="B2789" s="8">
        <f>MAX($B$2:B2788)+1</f>
        <v>2529</v>
      </c>
      <c r="C2789" s="1" t="s">
        <v>358</v>
      </c>
      <c r="E2789" s="23">
        <v>2704237.89</v>
      </c>
      <c r="G2789" s="34"/>
      <c r="H2789" s="1"/>
      <c r="I2789" s="1"/>
      <c r="J2789" s="1"/>
    </row>
    <row r="2790" spans="2:10" ht="12.75">
      <c r="B2790" s="8">
        <f>MAX($B$2:B2789)+1</f>
        <v>2530</v>
      </c>
      <c r="C2790" s="1" t="s">
        <v>99</v>
      </c>
      <c r="E2790" s="23">
        <v>2607617.117</v>
      </c>
      <c r="G2790" s="34"/>
      <c r="H2790" s="1"/>
      <c r="I2790" s="1"/>
      <c r="J2790" s="1"/>
    </row>
    <row r="2791" spans="2:10" ht="12.75">
      <c r="B2791" s="8">
        <f>MAX($B$2:B2790)+1</f>
        <v>2531</v>
      </c>
      <c r="C2791" s="1" t="s">
        <v>1078</v>
      </c>
      <c r="E2791" s="23">
        <v>1237434.63</v>
      </c>
      <c r="G2791" s="34"/>
      <c r="H2791" s="1"/>
      <c r="I2791" s="1"/>
      <c r="J2791" s="1"/>
    </row>
    <row r="2792" spans="2:10" ht="12.75">
      <c r="B2792" s="8">
        <f>MAX($B$2:B2791)+1</f>
        <v>2532</v>
      </c>
      <c r="C2792" s="1" t="s">
        <v>1082</v>
      </c>
      <c r="E2792" s="23">
        <v>18029963.403</v>
      </c>
      <c r="G2792" s="34"/>
      <c r="H2792" s="1"/>
      <c r="I2792" s="1"/>
      <c r="J2792" s="1"/>
    </row>
    <row r="2793" spans="2:10" ht="12.75">
      <c r="B2793" s="8">
        <f>MAX($B$2:B2792)+1</f>
        <v>2533</v>
      </c>
      <c r="C2793" s="1" t="s">
        <v>479</v>
      </c>
      <c r="E2793" s="23">
        <v>391704.15</v>
      </c>
      <c r="G2793" s="34"/>
      <c r="H2793" s="1"/>
      <c r="I2793" s="1"/>
      <c r="J2793" s="1"/>
    </row>
    <row r="2794" spans="2:10" ht="12.75">
      <c r="B2794" s="8">
        <f>MAX($B$2:B2793)+1</f>
        <v>2534</v>
      </c>
      <c r="C2794" s="1" t="s">
        <v>359</v>
      </c>
      <c r="E2794" s="23">
        <v>3908.44</v>
      </c>
      <c r="G2794" s="34"/>
      <c r="H2794" s="1"/>
      <c r="I2794" s="1"/>
      <c r="J2794" s="1"/>
    </row>
    <row r="2795" spans="2:10" ht="12.75">
      <c r="B2795" s="8">
        <f>MAX($B$2:B2794)+1</f>
        <v>2535</v>
      </c>
      <c r="C2795" s="1" t="s">
        <v>480</v>
      </c>
      <c r="E2795" s="23">
        <v>959410.05</v>
      </c>
      <c r="G2795" s="34"/>
      <c r="H2795" s="1"/>
      <c r="I2795" s="1"/>
      <c r="J2795" s="1"/>
    </row>
    <row r="2796" spans="2:10" ht="12.75">
      <c r="B2796" s="8">
        <f>MAX($B$2:B2795)+1</f>
        <v>2536</v>
      </c>
      <c r="C2796" s="1" t="s">
        <v>104</v>
      </c>
      <c r="E2796" s="23">
        <v>13189.29</v>
      </c>
      <c r="G2796" s="34"/>
      <c r="H2796" s="1"/>
      <c r="I2796" s="1"/>
      <c r="J2796" s="1"/>
    </row>
    <row r="2797" spans="2:10" ht="12.75">
      <c r="B2797" s="8">
        <f>MAX($B$2:B2796)+1</f>
        <v>2537</v>
      </c>
      <c r="C2797" s="1" t="s">
        <v>105</v>
      </c>
      <c r="E2797" s="23">
        <v>1897061.11</v>
      </c>
      <c r="G2797" s="34"/>
      <c r="H2797" s="1"/>
      <c r="I2797" s="1"/>
      <c r="J2797" s="1"/>
    </row>
    <row r="2798" spans="2:10" ht="12.75">
      <c r="B2798" s="8">
        <f>MAX($B$2:B2797)+1</f>
        <v>2538</v>
      </c>
      <c r="C2798" s="1" t="s">
        <v>1084</v>
      </c>
      <c r="E2798" s="23">
        <v>48822.15</v>
      </c>
      <c r="G2798" s="34"/>
      <c r="H2798" s="1"/>
      <c r="I2798" s="1"/>
      <c r="J2798" s="1"/>
    </row>
    <row r="2799" spans="2:10" ht="12.75">
      <c r="B2799" s="8">
        <f>MAX($B$2:B2798)+1</f>
        <v>2539</v>
      </c>
      <c r="C2799" s="1" t="s">
        <v>1088</v>
      </c>
      <c r="E2799" s="23">
        <v>399843.17</v>
      </c>
      <c r="G2799" s="34"/>
      <c r="H2799" s="1"/>
      <c r="I2799" s="1"/>
      <c r="J2799" s="1"/>
    </row>
    <row r="2800" spans="2:10" ht="12.75">
      <c r="B2800" s="8">
        <f>MAX($B$2:B2799)+1</f>
        <v>2540</v>
      </c>
      <c r="C2800" s="1" t="s">
        <v>1090</v>
      </c>
      <c r="E2800" s="23">
        <v>399843.16</v>
      </c>
      <c r="G2800" s="34"/>
      <c r="H2800" s="1"/>
      <c r="I2800" s="1"/>
      <c r="J2800" s="1"/>
    </row>
    <row r="2801" spans="2:10" ht="12.75">
      <c r="B2801" s="8">
        <f>MAX($B$2:B2800)+1</f>
        <v>2541</v>
      </c>
      <c r="C2801" s="1" t="s">
        <v>360</v>
      </c>
      <c r="E2801" s="23">
        <v>1069891.0099999998</v>
      </c>
      <c r="G2801" s="34"/>
      <c r="H2801" s="1"/>
      <c r="I2801" s="1"/>
      <c r="J2801" s="1"/>
    </row>
    <row r="2802" spans="2:10" ht="12.75">
      <c r="B2802" s="8">
        <f>MAX($B$2:B2801)+1</f>
        <v>2542</v>
      </c>
      <c r="C2802" s="1" t="s">
        <v>107</v>
      </c>
      <c r="E2802" s="23">
        <v>2975054.43</v>
      </c>
      <c r="G2802" s="34"/>
      <c r="H2802" s="1"/>
      <c r="I2802" s="1"/>
      <c r="J2802" s="1"/>
    </row>
    <row r="2803" spans="2:10" ht="12.75">
      <c r="B2803" s="8">
        <f>MAX($B$2:B2802)+1</f>
        <v>2543</v>
      </c>
      <c r="C2803" s="1" t="s">
        <v>1091</v>
      </c>
      <c r="E2803" s="23">
        <v>311815.8</v>
      </c>
      <c r="G2803" s="34"/>
      <c r="H2803" s="1"/>
      <c r="I2803" s="1"/>
      <c r="J2803" s="1"/>
    </row>
    <row r="2804" spans="2:10" ht="12.75">
      <c r="B2804" s="8">
        <f>MAX($B$2:B2803)+1</f>
        <v>2544</v>
      </c>
      <c r="C2804" s="1" t="s">
        <v>108</v>
      </c>
      <c r="E2804" s="23">
        <v>1309744.7100000002</v>
      </c>
      <c r="G2804" s="34"/>
      <c r="H2804" s="1"/>
      <c r="I2804" s="1"/>
      <c r="J2804" s="1"/>
    </row>
    <row r="2805" spans="2:10" ht="12.75">
      <c r="B2805" s="8">
        <f>MAX($B$2:B2804)+1</f>
        <v>2545</v>
      </c>
      <c r="C2805" s="1" t="s">
        <v>110</v>
      </c>
      <c r="E2805" s="23">
        <v>781566.26</v>
      </c>
      <c r="G2805" s="34"/>
      <c r="H2805" s="1"/>
      <c r="I2805" s="1"/>
      <c r="J2805" s="1"/>
    </row>
    <row r="2806" spans="2:10" ht="12.75">
      <c r="B2806" s="8">
        <f>MAX($B$2:B2805)+1</f>
        <v>2546</v>
      </c>
      <c r="C2806" s="1" t="s">
        <v>1917</v>
      </c>
      <c r="D2806" s="1" t="s">
        <v>2169</v>
      </c>
      <c r="E2806" s="23">
        <v>875.07</v>
      </c>
      <c r="G2806" s="34"/>
      <c r="H2806" s="1"/>
      <c r="I2806" s="1"/>
      <c r="J2806" s="1"/>
    </row>
    <row r="2807" spans="2:10" ht="12.75">
      <c r="B2807" s="8">
        <f>MAX($B$2:B2806)+1</f>
        <v>2547</v>
      </c>
      <c r="C2807" s="1" t="s">
        <v>481</v>
      </c>
      <c r="E2807" s="23">
        <v>849894.68</v>
      </c>
      <c r="G2807" s="34"/>
      <c r="H2807" s="1"/>
      <c r="I2807" s="1"/>
      <c r="J2807" s="1"/>
    </row>
    <row r="2808" spans="2:10" ht="12.75">
      <c r="B2808" s="8">
        <f>MAX($B$2:B2807)+1</f>
        <v>2548</v>
      </c>
      <c r="C2808" s="1" t="s">
        <v>113</v>
      </c>
      <c r="E2808" s="23">
        <v>4911353.75</v>
      </c>
      <c r="G2808" s="34"/>
      <c r="H2808" s="1"/>
      <c r="I2808" s="1"/>
      <c r="J2808" s="1"/>
    </row>
    <row r="2809" spans="2:10" ht="12.75">
      <c r="B2809" s="8">
        <f>MAX($B$2:B2808)+1</f>
        <v>2549</v>
      </c>
      <c r="C2809" s="1" t="s">
        <v>482</v>
      </c>
      <c r="E2809" s="23">
        <v>8094.15</v>
      </c>
      <c r="G2809" s="34"/>
      <c r="H2809" s="1"/>
      <c r="I2809" s="1"/>
      <c r="J2809" s="1"/>
    </row>
    <row r="2810" spans="2:10" ht="12.75">
      <c r="B2810" s="8">
        <f>MAX($B$2:B2809)+1</f>
        <v>2550</v>
      </c>
      <c r="C2810" s="1" t="s">
        <v>361</v>
      </c>
      <c r="E2810" s="23">
        <v>1648878.92</v>
      </c>
      <c r="G2810" s="34"/>
      <c r="H2810" s="1"/>
      <c r="I2810" s="1"/>
      <c r="J2810" s="1"/>
    </row>
    <row r="2811" spans="2:10" ht="12.75">
      <c r="B2811" s="8">
        <f>MAX($B$2:B2810)+1</f>
        <v>2551</v>
      </c>
      <c r="C2811" s="1" t="s">
        <v>116</v>
      </c>
      <c r="E2811" s="23">
        <v>3581689.33</v>
      </c>
      <c r="G2811" s="34"/>
      <c r="H2811" s="1"/>
      <c r="I2811" s="1"/>
      <c r="J2811" s="1"/>
    </row>
    <row r="2812" spans="2:10" ht="12.75">
      <c r="B2812" s="8">
        <f>MAX($B$2:B2811)+1</f>
        <v>2552</v>
      </c>
      <c r="C2812" s="1" t="s">
        <v>117</v>
      </c>
      <c r="E2812" s="23">
        <v>2353919.98</v>
      </c>
      <c r="G2812" s="34"/>
      <c r="H2812" s="1"/>
      <c r="I2812" s="1"/>
      <c r="J2812" s="1"/>
    </row>
    <row r="2813" spans="2:10" ht="12.75">
      <c r="B2813" s="8">
        <f>MAX($B$2:B2812)+1</f>
        <v>2553</v>
      </c>
      <c r="C2813" s="1" t="s">
        <v>1109</v>
      </c>
      <c r="E2813" s="23">
        <v>9690.38</v>
      </c>
      <c r="G2813" s="34"/>
      <c r="H2813" s="1"/>
      <c r="I2813" s="1"/>
      <c r="J2813" s="1"/>
    </row>
    <row r="2814" spans="2:10" ht="12.75">
      <c r="B2814" s="8">
        <f>MAX($B$2:B2813)+1</f>
        <v>2554</v>
      </c>
      <c r="C2814" s="1" t="s">
        <v>2372</v>
      </c>
      <c r="E2814" s="23">
        <v>2949281.15</v>
      </c>
      <c r="G2814" s="34"/>
      <c r="H2814" s="1"/>
      <c r="I2814" s="1"/>
      <c r="J2814" s="1"/>
    </row>
    <row r="2815" spans="2:10" ht="12.75">
      <c r="B2815" s="8">
        <f>MAX($B$2:B2814)+1</f>
        <v>2555</v>
      </c>
      <c r="C2815" s="1" t="s">
        <v>362</v>
      </c>
      <c r="E2815" s="23">
        <v>425274.26</v>
      </c>
      <c r="G2815" s="34"/>
      <c r="H2815" s="1"/>
      <c r="I2815" s="1"/>
      <c r="J2815" s="1"/>
    </row>
    <row r="2816" spans="2:10" ht="12.75">
      <c r="B2816" s="8">
        <f>MAX($B$2:B2815)+1</f>
        <v>2556</v>
      </c>
      <c r="C2816" s="1" t="s">
        <v>125</v>
      </c>
      <c r="E2816" s="23">
        <v>638718.285</v>
      </c>
      <c r="G2816" s="34"/>
      <c r="H2816" s="1"/>
      <c r="I2816" s="1"/>
      <c r="J2816" s="1"/>
    </row>
    <row r="2817" spans="2:10" ht="12.75">
      <c r="B2817" s="8">
        <f>MAX($B$2:B2816)+1</f>
        <v>2557</v>
      </c>
      <c r="C2817" s="1" t="s">
        <v>128</v>
      </c>
      <c r="E2817" s="23">
        <v>136951.18</v>
      </c>
      <c r="G2817" s="34"/>
      <c r="H2817" s="1"/>
      <c r="I2817" s="1"/>
      <c r="J2817" s="1"/>
    </row>
    <row r="2818" spans="2:10" ht="12.75">
      <c r="B2818" s="8">
        <f>MAX($B$2:B2817)+1</f>
        <v>2558</v>
      </c>
      <c r="C2818" s="1" t="s">
        <v>363</v>
      </c>
      <c r="E2818" s="23">
        <v>1705354.25</v>
      </c>
      <c r="G2818" s="34"/>
      <c r="H2818" s="1"/>
      <c r="I2818" s="1"/>
      <c r="J2818" s="1"/>
    </row>
    <row r="2819" spans="2:10" ht="12.75">
      <c r="B2819" s="8">
        <f>MAX($B$2:B2818)+1</f>
        <v>2559</v>
      </c>
      <c r="C2819" s="1" t="s">
        <v>130</v>
      </c>
      <c r="E2819" s="23">
        <v>161800.33</v>
      </c>
      <c r="G2819" s="34"/>
      <c r="H2819" s="1"/>
      <c r="I2819" s="1"/>
      <c r="J2819" s="1"/>
    </row>
    <row r="2820" spans="2:10" ht="12.75">
      <c r="B2820" s="8">
        <f>MAX($B$2:B2819)+1</f>
        <v>2560</v>
      </c>
      <c r="C2820" s="1" t="s">
        <v>1116</v>
      </c>
      <c r="E2820" s="23">
        <v>50782.104</v>
      </c>
      <c r="G2820" s="34"/>
      <c r="H2820" s="1"/>
      <c r="I2820" s="1"/>
      <c r="J2820" s="1"/>
    </row>
    <row r="2821" spans="2:10" ht="12.75">
      <c r="B2821" s="8">
        <f>MAX($B$2:B2820)+1</f>
        <v>2561</v>
      </c>
      <c r="C2821" s="1" t="s">
        <v>364</v>
      </c>
      <c r="E2821" s="23">
        <v>119274.66</v>
      </c>
      <c r="G2821" s="34"/>
      <c r="H2821" s="1"/>
      <c r="I2821" s="1"/>
      <c r="J2821" s="1"/>
    </row>
    <row r="2822" spans="2:10" ht="12.75">
      <c r="B2822" s="8">
        <f>MAX($B$2:B2821)+1</f>
        <v>2562</v>
      </c>
      <c r="C2822" s="1" t="s">
        <v>132</v>
      </c>
      <c r="E2822" s="23">
        <v>396944.18</v>
      </c>
      <c r="G2822" s="34"/>
      <c r="H2822" s="1"/>
      <c r="I2822" s="1"/>
      <c r="J2822" s="1"/>
    </row>
    <row r="2823" spans="2:10" ht="12.75">
      <c r="B2823" s="8">
        <f>MAX($B$2:B2822)+1</f>
        <v>2563</v>
      </c>
      <c r="C2823" s="1" t="s">
        <v>483</v>
      </c>
      <c r="E2823" s="23">
        <v>145799.79</v>
      </c>
      <c r="G2823" s="34"/>
      <c r="H2823" s="1"/>
      <c r="I2823" s="1"/>
      <c r="J2823" s="1"/>
    </row>
    <row r="2824" spans="2:10" ht="12.75">
      <c r="B2824" s="8">
        <f>MAX($B$2:B2823)+1</f>
        <v>2564</v>
      </c>
      <c r="C2824" s="1" t="s">
        <v>279</v>
      </c>
      <c r="E2824" s="23">
        <v>97940.8</v>
      </c>
      <c r="G2824" s="34"/>
      <c r="H2824" s="1"/>
      <c r="I2824" s="1"/>
      <c r="J2824" s="1"/>
    </row>
    <row r="2825" spans="2:10" ht="12.75">
      <c r="B2825" s="8">
        <f>MAX($B$2:B2824)+1</f>
        <v>2565</v>
      </c>
      <c r="C2825" s="1" t="s">
        <v>2244</v>
      </c>
      <c r="E2825" s="23">
        <v>26722.9</v>
      </c>
      <c r="G2825" s="34"/>
      <c r="H2825" s="1"/>
      <c r="I2825" s="1"/>
      <c r="J2825" s="1"/>
    </row>
    <row r="2826" spans="2:10" ht="12.75">
      <c r="B2826" s="8">
        <f>MAX($B$2:B2825)+1</f>
        <v>2566</v>
      </c>
      <c r="C2826" s="1" t="s">
        <v>484</v>
      </c>
      <c r="E2826" s="23">
        <v>143243</v>
      </c>
      <c r="G2826" s="34"/>
      <c r="H2826" s="1"/>
      <c r="I2826" s="1"/>
      <c r="J2826" s="1"/>
    </row>
    <row r="2827" spans="2:10" ht="12.75">
      <c r="B2827" s="8">
        <f>MAX($B$2:B2826)+1</f>
        <v>2567</v>
      </c>
      <c r="C2827" s="1" t="s">
        <v>138</v>
      </c>
      <c r="E2827" s="23">
        <v>1256846.8800000001</v>
      </c>
      <c r="G2827" s="34"/>
      <c r="H2827" s="1"/>
      <c r="I2827" s="1"/>
      <c r="J2827" s="1"/>
    </row>
    <row r="2828" spans="2:10" ht="12.75">
      <c r="B2828" s="8">
        <f>MAX($B$2:B2827)+1</f>
        <v>2568</v>
      </c>
      <c r="C2828" s="1" t="s">
        <v>485</v>
      </c>
      <c r="E2828" s="23">
        <v>756057.22</v>
      </c>
      <c r="G2828" s="34"/>
      <c r="H2828" s="1"/>
      <c r="I2828" s="1"/>
      <c r="J2828" s="1"/>
    </row>
    <row r="2829" spans="2:10" ht="12.75">
      <c r="B2829" s="8">
        <f>MAX($B$2:B2828)+1</f>
        <v>2569</v>
      </c>
      <c r="C2829" s="1" t="s">
        <v>280</v>
      </c>
      <c r="E2829" s="23">
        <v>80457.61</v>
      </c>
      <c r="G2829" s="34"/>
      <c r="H2829" s="1"/>
      <c r="I2829" s="1"/>
      <c r="J2829" s="1"/>
    </row>
    <row r="2830" spans="2:10" ht="12.75">
      <c r="B2830" s="8">
        <f>MAX($B$2:B2829)+1</f>
        <v>2570</v>
      </c>
      <c r="C2830" s="1" t="s">
        <v>486</v>
      </c>
      <c r="E2830" s="23">
        <v>161080</v>
      </c>
      <c r="G2830" s="34"/>
      <c r="H2830" s="1"/>
      <c r="I2830" s="1"/>
      <c r="J2830" s="1"/>
    </row>
    <row r="2831" spans="2:10" ht="12.75">
      <c r="B2831" s="8">
        <f>MAX($B$2:B2830)+1</f>
        <v>2571</v>
      </c>
      <c r="C2831" s="1" t="s">
        <v>1644</v>
      </c>
      <c r="E2831" s="23">
        <v>152951.2</v>
      </c>
      <c r="G2831" s="34"/>
      <c r="H2831" s="1"/>
      <c r="I2831" s="1"/>
      <c r="J2831" s="1"/>
    </row>
    <row r="2832" spans="2:10" ht="12.75">
      <c r="B2832" s="8">
        <f>MAX($B$2:B2831)+1</f>
        <v>2572</v>
      </c>
      <c r="C2832" s="1" t="s">
        <v>387</v>
      </c>
      <c r="E2832" s="23">
        <v>433293.4600000001</v>
      </c>
      <c r="G2832" s="34"/>
      <c r="H2832" s="1"/>
      <c r="I2832" s="1"/>
      <c r="J2832" s="1"/>
    </row>
    <row r="2833" spans="2:10" ht="12.75">
      <c r="B2833" s="8">
        <f>MAX($B$2:B2832)+1</f>
        <v>2573</v>
      </c>
      <c r="C2833" s="1" t="s">
        <v>142</v>
      </c>
      <c r="E2833" s="23">
        <v>675724.62</v>
      </c>
      <c r="G2833" s="34"/>
      <c r="H2833" s="1"/>
      <c r="I2833" s="1"/>
      <c r="J2833" s="1"/>
    </row>
    <row r="2834" spans="2:10" ht="12.75">
      <c r="B2834" s="8">
        <f>MAX($B$2:B2833)+1</f>
        <v>2574</v>
      </c>
      <c r="C2834" s="1" t="s">
        <v>2288</v>
      </c>
      <c r="E2834" s="23">
        <v>192592.25</v>
      </c>
      <c r="G2834" s="34"/>
      <c r="H2834" s="1"/>
      <c r="I2834" s="1"/>
      <c r="J2834" s="1"/>
    </row>
    <row r="2835" spans="2:10" ht="12.75">
      <c r="B2835" s="8">
        <f>MAX($B$2:B2834)+1</f>
        <v>2575</v>
      </c>
      <c r="C2835" s="1" t="s">
        <v>1122</v>
      </c>
      <c r="E2835" s="23">
        <v>94591.201</v>
      </c>
      <c r="G2835" s="34"/>
      <c r="H2835" s="1"/>
      <c r="I2835" s="1"/>
      <c r="J2835" s="1"/>
    </row>
    <row r="2836" spans="2:10" ht="12.75">
      <c r="B2836" s="8">
        <f>MAX($B$2:B2835)+1</f>
        <v>2576</v>
      </c>
      <c r="C2836" s="1" t="s">
        <v>1123</v>
      </c>
      <c r="E2836" s="23">
        <v>94531.27</v>
      </c>
      <c r="G2836" s="34"/>
      <c r="H2836" s="1"/>
      <c r="I2836" s="1"/>
      <c r="J2836" s="1"/>
    </row>
    <row r="2837" spans="2:10" ht="12.75">
      <c r="B2837" s="8">
        <f>MAX($B$2:B2836)+1</f>
        <v>2577</v>
      </c>
      <c r="C2837" s="1" t="s">
        <v>243</v>
      </c>
      <c r="E2837" s="23">
        <v>978956.24</v>
      </c>
      <c r="G2837" s="34"/>
      <c r="H2837" s="1"/>
      <c r="I2837" s="1"/>
      <c r="J2837" s="1"/>
    </row>
    <row r="2838" spans="2:10" ht="12.75">
      <c r="B2838" s="8">
        <f>MAX($B$2:B2837)+1</f>
        <v>2578</v>
      </c>
      <c r="C2838" s="1" t="s">
        <v>306</v>
      </c>
      <c r="E2838" s="23">
        <v>46583361.53</v>
      </c>
      <c r="G2838" s="34"/>
      <c r="H2838" s="1"/>
      <c r="I2838" s="1"/>
      <c r="J2838" s="1"/>
    </row>
    <row r="2839" spans="2:10" ht="12.75">
      <c r="B2839" s="8">
        <f>MAX($B$2:B2838)+1</f>
        <v>2579</v>
      </c>
      <c r="C2839" s="1" t="s">
        <v>388</v>
      </c>
      <c r="E2839" s="23">
        <v>2127016.91</v>
      </c>
      <c r="G2839" s="34"/>
      <c r="H2839" s="1"/>
      <c r="I2839" s="1"/>
      <c r="J2839" s="1"/>
    </row>
    <row r="2840" spans="2:10" ht="12.75">
      <c r="B2840" s="8">
        <f>MAX($B$2:B2839)+1</f>
        <v>2580</v>
      </c>
      <c r="C2840" s="1" t="s">
        <v>144</v>
      </c>
      <c r="E2840" s="23">
        <v>1498614.21</v>
      </c>
      <c r="G2840" s="34"/>
      <c r="H2840" s="1"/>
      <c r="I2840" s="1"/>
      <c r="J2840" s="1"/>
    </row>
    <row r="2841" spans="2:10" ht="12.75">
      <c r="B2841" s="8">
        <f>MAX($B$2:B2840)+1</f>
        <v>2581</v>
      </c>
      <c r="C2841" s="1" t="s">
        <v>2291</v>
      </c>
      <c r="E2841" s="23">
        <v>348619.23</v>
      </c>
      <c r="G2841" s="34"/>
      <c r="H2841" s="1"/>
      <c r="I2841" s="1"/>
      <c r="J2841" s="1"/>
    </row>
    <row r="2842" spans="2:10" ht="12.75">
      <c r="B2842" s="8">
        <f>MAX($B$2:B2841)+1</f>
        <v>2582</v>
      </c>
      <c r="C2842" s="1" t="s">
        <v>145</v>
      </c>
      <c r="E2842" s="23">
        <v>3347680.7399999998</v>
      </c>
      <c r="G2842" s="34"/>
      <c r="H2842" s="1"/>
      <c r="I2842" s="1"/>
      <c r="J2842" s="1"/>
    </row>
    <row r="2843" spans="2:10" ht="12.75">
      <c r="B2843" s="8">
        <f>MAX($B$2:B2842)+1</f>
        <v>2583</v>
      </c>
      <c r="C2843" s="1" t="s">
        <v>146</v>
      </c>
      <c r="E2843" s="23">
        <v>471681.86</v>
      </c>
      <c r="G2843" s="34"/>
      <c r="H2843" s="1"/>
      <c r="I2843" s="1"/>
      <c r="J2843" s="1"/>
    </row>
    <row r="2844" spans="2:10" ht="12.75">
      <c r="B2844" s="8">
        <f>MAX($B$2:B2843)+1</f>
        <v>2584</v>
      </c>
      <c r="C2844" s="1" t="s">
        <v>149</v>
      </c>
      <c r="E2844" s="23">
        <v>138872.69999999998</v>
      </c>
      <c r="G2844" s="34"/>
      <c r="H2844" s="1"/>
      <c r="I2844" s="1"/>
      <c r="J2844" s="1"/>
    </row>
    <row r="2845" spans="2:10" ht="12.75">
      <c r="B2845" s="8">
        <f>MAX($B$2:B2844)+1</f>
        <v>2585</v>
      </c>
      <c r="C2845" s="1" t="s">
        <v>389</v>
      </c>
      <c r="E2845" s="23">
        <v>1741827.58</v>
      </c>
      <c r="G2845" s="34"/>
      <c r="H2845" s="1"/>
      <c r="I2845" s="1"/>
      <c r="J2845" s="1"/>
    </row>
    <row r="2846" spans="2:10" ht="12.75">
      <c r="B2846" s="8">
        <f>MAX($B$2:B2845)+1</f>
        <v>2586</v>
      </c>
      <c r="C2846" s="1" t="s">
        <v>487</v>
      </c>
      <c r="E2846" s="23">
        <v>295581.28</v>
      </c>
      <c r="G2846" s="34"/>
      <c r="H2846" s="1"/>
      <c r="I2846" s="1"/>
      <c r="J2846" s="1"/>
    </row>
    <row r="2847" spans="2:10" ht="12.75">
      <c r="B2847" s="8">
        <f>MAX($B$2:B2846)+1</f>
        <v>2587</v>
      </c>
      <c r="C2847" s="1" t="s">
        <v>154</v>
      </c>
      <c r="E2847" s="23">
        <v>86163</v>
      </c>
      <c r="G2847" s="34"/>
      <c r="H2847" s="1"/>
      <c r="I2847" s="1"/>
      <c r="J2847" s="1"/>
    </row>
    <row r="2848" spans="2:10" ht="12.75">
      <c r="B2848" s="8">
        <f>MAX($B$2:B2847)+1</f>
        <v>2588</v>
      </c>
      <c r="C2848" s="1" t="s">
        <v>488</v>
      </c>
      <c r="E2848" s="23">
        <v>16496.21</v>
      </c>
      <c r="G2848" s="34"/>
      <c r="H2848" s="1"/>
      <c r="I2848" s="1"/>
      <c r="J2848" s="1"/>
    </row>
    <row r="2849" spans="2:10" ht="12.75">
      <c r="B2849" s="8">
        <f>MAX($B$2:B2848)+1</f>
        <v>2589</v>
      </c>
      <c r="C2849" s="1" t="s">
        <v>489</v>
      </c>
      <c r="E2849" s="23">
        <v>4601552.470000001</v>
      </c>
      <c r="G2849" s="34"/>
      <c r="H2849" s="1"/>
      <c r="I2849" s="1"/>
      <c r="J2849" s="1"/>
    </row>
    <row r="2850" spans="2:10" ht="12.75">
      <c r="B2850" s="8">
        <f>MAX($B$2:B2849)+1</f>
        <v>2590</v>
      </c>
      <c r="C2850" s="1" t="s">
        <v>1979</v>
      </c>
      <c r="E2850" s="23">
        <v>26595.44</v>
      </c>
      <c r="G2850" s="34"/>
      <c r="H2850" s="1"/>
      <c r="I2850" s="1"/>
      <c r="J2850" s="1"/>
    </row>
    <row r="2851" spans="2:10" ht="12.75">
      <c r="B2851" s="8">
        <f>MAX($B$2:B2850)+1</f>
        <v>2591</v>
      </c>
      <c r="C2851" s="1" t="s">
        <v>660</v>
      </c>
      <c r="E2851" s="23">
        <v>282401.72</v>
      </c>
      <c r="G2851" s="34"/>
      <c r="H2851" s="1"/>
      <c r="I2851" s="1"/>
      <c r="J2851" s="1"/>
    </row>
    <row r="2852" spans="2:10" ht="12.75">
      <c r="B2852" s="8">
        <f>MAX($B$2:B2851)+1</f>
        <v>2592</v>
      </c>
      <c r="C2852" s="1" t="s">
        <v>155</v>
      </c>
      <c r="E2852" s="23">
        <v>249277.83000000002</v>
      </c>
      <c r="G2852" s="34"/>
      <c r="H2852" s="1"/>
      <c r="I2852" s="1"/>
      <c r="J2852" s="1"/>
    </row>
    <row r="2853" spans="2:10" ht="12.75">
      <c r="B2853" s="8">
        <f>MAX($B$2:B2852)+1</f>
        <v>2593</v>
      </c>
      <c r="C2853" s="1" t="s">
        <v>490</v>
      </c>
      <c r="E2853" s="23">
        <v>471935.31</v>
      </c>
      <c r="G2853" s="34"/>
      <c r="H2853" s="1"/>
      <c r="I2853" s="1"/>
      <c r="J2853" s="1"/>
    </row>
    <row r="2854" spans="2:10" ht="12.75">
      <c r="B2854" s="8">
        <f>MAX($B$2:B2853)+1</f>
        <v>2594</v>
      </c>
      <c r="C2854" s="1" t="s">
        <v>159</v>
      </c>
      <c r="E2854" s="23">
        <v>410438.03</v>
      </c>
      <c r="G2854" s="34"/>
      <c r="H2854" s="1"/>
      <c r="I2854" s="1"/>
      <c r="J2854" s="1"/>
    </row>
    <row r="2855" spans="2:10" ht="12.75">
      <c r="B2855" s="8">
        <f>MAX($B$2:B2854)+1</f>
        <v>2595</v>
      </c>
      <c r="C2855" s="1" t="s">
        <v>162</v>
      </c>
      <c r="E2855" s="23">
        <v>106157.11</v>
      </c>
      <c r="G2855" s="34"/>
      <c r="H2855" s="1"/>
      <c r="I2855" s="1"/>
      <c r="J2855" s="1"/>
    </row>
    <row r="2856" spans="2:10" ht="12.75">
      <c r="B2856" s="8">
        <f>MAX($B$2:B2855)+1</f>
        <v>2596</v>
      </c>
      <c r="C2856" s="1" t="s">
        <v>166</v>
      </c>
      <c r="E2856" s="23">
        <v>402590.92</v>
      </c>
      <c r="G2856" s="34"/>
      <c r="H2856" s="1"/>
      <c r="I2856" s="1"/>
      <c r="J2856" s="1"/>
    </row>
    <row r="2857" spans="2:10" ht="12.75">
      <c r="B2857" s="8">
        <f>MAX($B$2:B2856)+1</f>
        <v>2597</v>
      </c>
      <c r="C2857" s="1" t="s">
        <v>1929</v>
      </c>
      <c r="E2857" s="23">
        <v>3600834.33</v>
      </c>
      <c r="G2857" s="34"/>
      <c r="H2857" s="1"/>
      <c r="I2857" s="1"/>
      <c r="J2857" s="1"/>
    </row>
    <row r="2858" spans="2:10" ht="12.75">
      <c r="B2858" s="8">
        <f>MAX($B$2:B2857)+1</f>
        <v>2598</v>
      </c>
      <c r="C2858" s="1" t="s">
        <v>1986</v>
      </c>
      <c r="D2858" s="1" t="s">
        <v>2028</v>
      </c>
      <c r="E2858" s="23">
        <v>151373.27</v>
      </c>
      <c r="G2858" s="34"/>
      <c r="H2858" s="1"/>
      <c r="I2858" s="1"/>
      <c r="J2858" s="1"/>
    </row>
    <row r="2859" spans="2:10" ht="12.75">
      <c r="B2859" s="8">
        <f>MAX($B$2:B2858)+1</f>
        <v>2599</v>
      </c>
      <c r="C2859" s="1" t="s">
        <v>170</v>
      </c>
      <c r="E2859" s="23">
        <v>1094662.11</v>
      </c>
      <c r="G2859" s="34"/>
      <c r="H2859" s="1"/>
      <c r="I2859" s="1"/>
      <c r="J2859" s="1"/>
    </row>
    <row r="2860" spans="2:10" ht="12.75">
      <c r="B2860" s="8">
        <f>MAX($B$2:B2859)+1</f>
        <v>2600</v>
      </c>
      <c r="C2860" s="1" t="s">
        <v>491</v>
      </c>
      <c r="E2860" s="23">
        <v>1377721.69</v>
      </c>
      <c r="G2860" s="34"/>
      <c r="H2860" s="1"/>
      <c r="I2860" s="1"/>
      <c r="J2860" s="1"/>
    </row>
    <row r="2861" spans="2:10" ht="12.75">
      <c r="B2861" s="8">
        <f>MAX($B$2:B2860)+1</f>
        <v>2601</v>
      </c>
      <c r="C2861" s="1" t="s">
        <v>492</v>
      </c>
      <c r="E2861" s="23">
        <v>25339.03</v>
      </c>
      <c r="G2861" s="34"/>
      <c r="H2861" s="1"/>
      <c r="I2861" s="1"/>
      <c r="J2861" s="1"/>
    </row>
    <row r="2862" spans="2:10" ht="12.75">
      <c r="B2862" s="8">
        <f>MAX($B$2:B2861)+1</f>
        <v>2602</v>
      </c>
      <c r="C2862" s="1" t="s">
        <v>174</v>
      </c>
      <c r="E2862" s="23">
        <v>88101.09</v>
      </c>
      <c r="G2862" s="34"/>
      <c r="H2862" s="1"/>
      <c r="I2862" s="1"/>
      <c r="J2862" s="1"/>
    </row>
    <row r="2863" spans="2:10" ht="12.75">
      <c r="B2863" s="8">
        <f>MAX($B$2:B2862)+1</f>
        <v>2603</v>
      </c>
      <c r="C2863" s="1" t="s">
        <v>1932</v>
      </c>
      <c r="E2863" s="23">
        <v>266885.13999999996</v>
      </c>
      <c r="G2863" s="34"/>
      <c r="H2863" s="1"/>
      <c r="I2863" s="1"/>
      <c r="J2863" s="1"/>
    </row>
    <row r="2864" spans="2:10" ht="12.75">
      <c r="B2864" s="8">
        <f>MAX($B$2:B2863)+1</f>
        <v>2604</v>
      </c>
      <c r="C2864" s="1" t="s">
        <v>1933</v>
      </c>
      <c r="E2864" s="23">
        <v>713675.44</v>
      </c>
      <c r="G2864" s="34"/>
      <c r="H2864" s="1"/>
      <c r="I2864" s="1"/>
      <c r="J2864" s="1"/>
    </row>
    <row r="2865" spans="2:10" ht="12.75">
      <c r="B2865" s="8">
        <f>MAX($B$2:B2864)+1</f>
        <v>2605</v>
      </c>
      <c r="C2865" s="1" t="s">
        <v>180</v>
      </c>
      <c r="E2865" s="23">
        <v>869551.1399999999</v>
      </c>
      <c r="G2865" s="34"/>
      <c r="H2865" s="1"/>
      <c r="I2865" s="1"/>
      <c r="J2865" s="1"/>
    </row>
    <row r="2866" spans="2:10" ht="12.75">
      <c r="B2866" s="8">
        <f>MAX($B$2:B2865)+1</f>
        <v>2606</v>
      </c>
      <c r="C2866" s="1" t="s">
        <v>183</v>
      </c>
      <c r="E2866" s="23">
        <v>1244709.28</v>
      </c>
      <c r="G2866" s="34"/>
      <c r="H2866" s="1"/>
      <c r="I2866" s="1"/>
      <c r="J2866" s="1"/>
    </row>
    <row r="2867" spans="2:10" ht="12.75">
      <c r="B2867" s="8">
        <f>MAX($B$2:B2866)+1</f>
        <v>2607</v>
      </c>
      <c r="C2867" s="1" t="s">
        <v>184</v>
      </c>
      <c r="E2867" s="23">
        <v>113732.3</v>
      </c>
      <c r="G2867" s="34"/>
      <c r="H2867" s="1"/>
      <c r="I2867" s="1"/>
      <c r="J2867" s="1"/>
    </row>
    <row r="2868" spans="2:10" ht="12.75">
      <c r="B2868" s="8">
        <f>MAX($B$2:B2867)+1</f>
        <v>2608</v>
      </c>
      <c r="C2868" s="1" t="s">
        <v>366</v>
      </c>
      <c r="E2868" s="23">
        <v>1874996.6800000002</v>
      </c>
      <c r="G2868" s="34"/>
      <c r="H2868" s="1"/>
      <c r="I2868" s="1"/>
      <c r="J2868" s="1"/>
    </row>
    <row r="2869" spans="2:10" ht="12.75">
      <c r="B2869" s="8">
        <f>MAX($B$2:B2868)+1</f>
        <v>2609</v>
      </c>
      <c r="C2869" s="1" t="s">
        <v>1938</v>
      </c>
      <c r="E2869" s="23">
        <v>764283.468</v>
      </c>
      <c r="G2869" s="34"/>
      <c r="H2869" s="1"/>
      <c r="I2869" s="1"/>
      <c r="J2869" s="1"/>
    </row>
    <row r="2870" spans="2:10" ht="12.75">
      <c r="B2870" s="8">
        <f>MAX($B$2:B2869)+1</f>
        <v>2610</v>
      </c>
      <c r="C2870" s="1" t="s">
        <v>1939</v>
      </c>
      <c r="D2870" s="1" t="s">
        <v>2028</v>
      </c>
      <c r="E2870" s="23">
        <v>16384.15</v>
      </c>
      <c r="G2870" s="34"/>
      <c r="H2870" s="1"/>
      <c r="I2870" s="1"/>
      <c r="J2870" s="1"/>
    </row>
    <row r="2871" spans="2:10" ht="12.75">
      <c r="B2871" s="8">
        <f>MAX($B$2:B2870)+1</f>
        <v>2611</v>
      </c>
      <c r="C2871" s="1" t="s">
        <v>493</v>
      </c>
      <c r="D2871" s="1" t="s">
        <v>2028</v>
      </c>
      <c r="E2871" s="23">
        <v>163462.37</v>
      </c>
      <c r="G2871" s="34"/>
      <c r="H2871" s="1"/>
      <c r="I2871" s="1"/>
      <c r="J2871" s="1"/>
    </row>
    <row r="2872" spans="2:10" ht="12.75">
      <c r="B2872" s="8">
        <f>MAX($B$2:B2871)+1</f>
        <v>2612</v>
      </c>
      <c r="C2872" s="1" t="s">
        <v>191</v>
      </c>
      <c r="E2872" s="23">
        <v>6664.08</v>
      </c>
      <c r="G2872" s="34"/>
      <c r="H2872" s="1"/>
      <c r="I2872" s="1"/>
      <c r="J2872" s="1"/>
    </row>
    <row r="2873" spans="2:10" ht="12.75">
      <c r="B2873" s="8">
        <f>MAX($B$2:B2872)+1</f>
        <v>2613</v>
      </c>
      <c r="C2873" s="1" t="s">
        <v>193</v>
      </c>
      <c r="E2873" s="23">
        <v>288466.15</v>
      </c>
      <c r="G2873" s="34"/>
      <c r="H2873" s="1"/>
      <c r="I2873" s="1"/>
      <c r="J2873" s="1"/>
    </row>
    <row r="2874" spans="2:10" ht="12.75">
      <c r="B2874" s="8">
        <f>MAX($B$2:B2873)+1</f>
        <v>2614</v>
      </c>
      <c r="C2874" s="1" t="s">
        <v>494</v>
      </c>
      <c r="E2874" s="23">
        <v>915450.71</v>
      </c>
      <c r="G2874" s="34"/>
      <c r="H2874" s="1"/>
      <c r="I2874" s="1"/>
      <c r="J2874" s="1"/>
    </row>
    <row r="2875" spans="2:10" ht="12.75">
      <c r="B2875" s="8">
        <f>MAX($B$2:B2874)+1</f>
        <v>2615</v>
      </c>
      <c r="C2875" s="1" t="s">
        <v>495</v>
      </c>
      <c r="E2875" s="23">
        <v>829958.95</v>
      </c>
      <c r="G2875" s="34"/>
      <c r="H2875" s="1"/>
      <c r="I2875" s="1"/>
      <c r="J2875" s="1"/>
    </row>
    <row r="2876" spans="2:10" ht="12.75">
      <c r="B2876" s="8">
        <f>MAX($B$2:B2875)+1</f>
        <v>2616</v>
      </c>
      <c r="C2876" s="1" t="s">
        <v>496</v>
      </c>
      <c r="E2876" s="23">
        <v>9062.56</v>
      </c>
      <c r="G2876" s="34"/>
      <c r="H2876" s="1"/>
      <c r="I2876" s="1"/>
      <c r="J2876" s="1"/>
    </row>
    <row r="2877" spans="2:10" ht="12.75">
      <c r="B2877" s="8">
        <f>MAX($B$2:B2876)+1</f>
        <v>2617</v>
      </c>
      <c r="C2877" s="1" t="s">
        <v>195</v>
      </c>
      <c r="E2877" s="23">
        <v>3107722.66</v>
      </c>
      <c r="G2877" s="34"/>
      <c r="H2877" s="1"/>
      <c r="I2877" s="1"/>
      <c r="J2877" s="1"/>
    </row>
    <row r="2878" spans="2:10" ht="12.75">
      <c r="B2878" s="8">
        <f>MAX($B$2:B2877)+1</f>
        <v>2618</v>
      </c>
      <c r="C2878" s="1" t="s">
        <v>497</v>
      </c>
      <c r="E2878" s="23">
        <v>5084288.2700000005</v>
      </c>
      <c r="G2878" s="34"/>
      <c r="H2878" s="1"/>
      <c r="I2878" s="1"/>
      <c r="J2878" s="1"/>
    </row>
    <row r="2879" spans="2:10" ht="12.75">
      <c r="B2879" s="8">
        <f>MAX($B$2:B2878)+1</f>
        <v>2619</v>
      </c>
      <c r="C2879" s="1" t="s">
        <v>1155</v>
      </c>
      <c r="E2879" s="23">
        <v>19979.046</v>
      </c>
      <c r="G2879" s="34"/>
      <c r="H2879" s="1"/>
      <c r="I2879" s="1"/>
      <c r="J2879" s="1"/>
    </row>
    <row r="2880" spans="2:10" ht="12.75">
      <c r="B2880" s="8">
        <f>MAX($B$2:B2879)+1</f>
        <v>2620</v>
      </c>
      <c r="C2880" s="1" t="s">
        <v>498</v>
      </c>
      <c r="E2880" s="23">
        <v>7808.95</v>
      </c>
      <c r="G2880" s="34"/>
      <c r="H2880" s="1"/>
      <c r="I2880" s="1"/>
      <c r="J2880" s="1"/>
    </row>
    <row r="2881" spans="2:10" ht="12.75">
      <c r="B2881" s="8">
        <f>MAX($B$2:B2880)+1</f>
        <v>2621</v>
      </c>
      <c r="C2881" s="1" t="s">
        <v>197</v>
      </c>
      <c r="E2881" s="23">
        <v>565010.75</v>
      </c>
      <c r="G2881" s="34"/>
      <c r="H2881" s="1"/>
      <c r="I2881" s="1"/>
      <c r="J2881" s="1"/>
    </row>
    <row r="2882" spans="2:10" ht="12.75">
      <c r="B2882" s="8">
        <f>MAX($B$2:B2881)+1</f>
        <v>2622</v>
      </c>
      <c r="C2882" s="1" t="s">
        <v>1158</v>
      </c>
      <c r="E2882" s="23">
        <v>514470.32</v>
      </c>
      <c r="G2882" s="34"/>
      <c r="H2882" s="1"/>
      <c r="I2882" s="1"/>
      <c r="J2882" s="1"/>
    </row>
    <row r="2883" spans="2:10" ht="12.75">
      <c r="B2883" s="8">
        <f>MAX($B$2:B2882)+1</f>
        <v>2623</v>
      </c>
      <c r="C2883" s="1" t="s">
        <v>391</v>
      </c>
      <c r="E2883" s="23">
        <v>304199.63</v>
      </c>
      <c r="G2883" s="34"/>
      <c r="H2883" s="1"/>
      <c r="I2883" s="1"/>
      <c r="J2883" s="1"/>
    </row>
    <row r="2884" spans="2:10" ht="12.75">
      <c r="B2884" s="8">
        <f>MAX($B$2:B2883)+1</f>
        <v>2624</v>
      </c>
      <c r="C2884" s="1" t="s">
        <v>1944</v>
      </c>
      <c r="E2884" s="23">
        <v>21112.84</v>
      </c>
      <c r="G2884" s="34"/>
      <c r="H2884" s="1"/>
      <c r="I2884" s="1"/>
      <c r="J2884" s="1"/>
    </row>
    <row r="2885" spans="2:10" ht="12.75">
      <c r="B2885" s="8">
        <f>MAX($B$2:B2884)+1</f>
        <v>2625</v>
      </c>
      <c r="C2885" s="1" t="s">
        <v>499</v>
      </c>
      <c r="E2885" s="23">
        <v>18065.49</v>
      </c>
      <c r="G2885" s="34"/>
      <c r="H2885" s="1"/>
      <c r="I2885" s="1"/>
      <c r="J2885" s="1"/>
    </row>
    <row r="2886" spans="2:10" ht="12.75">
      <c r="B2886" s="8">
        <f>MAX($B$2:B2885)+1</f>
        <v>2626</v>
      </c>
      <c r="C2886" s="1" t="s">
        <v>205</v>
      </c>
      <c r="E2886" s="23">
        <v>930858.0599999999</v>
      </c>
      <c r="G2886" s="34"/>
      <c r="H2886" s="1"/>
      <c r="I2886" s="1"/>
      <c r="J2886" s="1"/>
    </row>
    <row r="2887" spans="2:10" ht="12.75">
      <c r="B2887" s="8">
        <f>MAX($B$2:B2886)+1</f>
        <v>2627</v>
      </c>
      <c r="C2887" s="1" t="s">
        <v>1947</v>
      </c>
      <c r="D2887" s="1" t="s">
        <v>2070</v>
      </c>
      <c r="E2887" s="23">
        <v>29644.74</v>
      </c>
      <c r="G2887" s="34"/>
      <c r="H2887" s="1"/>
      <c r="I2887" s="1"/>
      <c r="J2887" s="1"/>
    </row>
    <row r="2888" spans="2:10" ht="12.75">
      <c r="B2888" s="8">
        <f>MAX($B$2:B2887)+1</f>
        <v>2628</v>
      </c>
      <c r="C2888" s="1" t="s">
        <v>209</v>
      </c>
      <c r="E2888" s="23">
        <v>5855.35</v>
      </c>
      <c r="G2888" s="34"/>
      <c r="H2888" s="1"/>
      <c r="I2888" s="1"/>
      <c r="J2888" s="1"/>
    </row>
    <row r="2889" spans="2:10" ht="12.75">
      <c r="B2889" s="8">
        <f>MAX($B$2:B2888)+1</f>
        <v>2629</v>
      </c>
      <c r="C2889" s="1" t="s">
        <v>500</v>
      </c>
      <c r="E2889" s="23">
        <v>82196.57</v>
      </c>
      <c r="G2889" s="34"/>
      <c r="H2889" s="1"/>
      <c r="I2889" s="1"/>
      <c r="J2889" s="1"/>
    </row>
    <row r="2890" spans="2:10" ht="12.75">
      <c r="B2890" s="8">
        <f>MAX($B$2:B2889)+1</f>
        <v>2630</v>
      </c>
      <c r="C2890" s="1" t="s">
        <v>212</v>
      </c>
      <c r="D2890" s="1" t="s">
        <v>2186</v>
      </c>
      <c r="E2890" s="23">
        <v>732852.0800000001</v>
      </c>
      <c r="G2890" s="34"/>
      <c r="H2890" s="1"/>
      <c r="I2890" s="1"/>
      <c r="J2890" s="1"/>
    </row>
    <row r="2891" spans="2:10" ht="12.75">
      <c r="B2891" s="8">
        <f>MAX($B$2:B2890)+1</f>
        <v>2631</v>
      </c>
      <c r="C2891" s="1" t="s">
        <v>501</v>
      </c>
      <c r="E2891" s="23">
        <v>1624966.6600000001</v>
      </c>
      <c r="G2891" s="34"/>
      <c r="H2891" s="1"/>
      <c r="I2891" s="1"/>
      <c r="J2891" s="1"/>
    </row>
    <row r="2892" spans="2:10" ht="13.5" thickBot="1">
      <c r="B2892" s="8">
        <f>MAX($B$2:B2891)+1</f>
        <v>2632</v>
      </c>
      <c r="C2892" s="16" t="s">
        <v>502</v>
      </c>
      <c r="D2892" s="16"/>
      <c r="E2892" s="24">
        <f>SUBTOTAL(9,E2334:E2891)</f>
        <v>1048656207.8410007</v>
      </c>
      <c r="G2892" s="34"/>
      <c r="H2892" s="1"/>
      <c r="I2892" s="1"/>
      <c r="J2892" s="1"/>
    </row>
    <row r="2893" spans="8:10" ht="13.5" thickTop="1">
      <c r="H2893" s="23"/>
      <c r="I2893" s="1"/>
      <c r="J2893" s="1"/>
    </row>
    <row r="2894" spans="8:10" ht="12.75">
      <c r="H2894" s="1"/>
      <c r="I2894" s="1"/>
      <c r="J2894" s="1"/>
    </row>
    <row r="2895" spans="8:10" ht="12.75">
      <c r="H2895" s="1"/>
      <c r="I2895" s="1"/>
      <c r="J2895" s="1"/>
    </row>
    <row r="2896" spans="2:10" ht="12.75">
      <c r="B2896" s="1"/>
      <c r="E2896" s="1"/>
      <c r="F2896" s="1"/>
      <c r="G2896" s="1"/>
      <c r="H2896" s="1"/>
      <c r="I2896" s="1"/>
      <c r="J2896" s="1"/>
    </row>
    <row r="2897" spans="2:10" ht="12.75">
      <c r="B2897" s="1"/>
      <c r="E2897" s="1"/>
      <c r="F2897" s="1"/>
      <c r="G2897" s="1"/>
      <c r="H2897" s="1"/>
      <c r="I2897" s="1"/>
      <c r="J2897" s="1"/>
    </row>
    <row r="2898" spans="2:10" ht="12.75">
      <c r="B2898" s="1"/>
      <c r="E2898" s="1"/>
      <c r="F2898" s="1"/>
      <c r="G2898" s="1"/>
      <c r="H2898" s="1"/>
      <c r="I2898" s="1"/>
      <c r="J2898" s="1"/>
    </row>
    <row r="2899" spans="2:10" ht="12.75">
      <c r="B2899" s="1"/>
      <c r="E2899" s="1"/>
      <c r="F2899" s="1"/>
      <c r="G2899" s="1"/>
      <c r="H2899" s="1"/>
      <c r="I2899" s="1"/>
      <c r="J2899" s="1"/>
    </row>
    <row r="2900" spans="2:10" ht="12.75">
      <c r="B2900" s="1"/>
      <c r="E2900" s="1"/>
      <c r="F2900" s="1"/>
      <c r="G2900" s="1"/>
      <c r="H2900" s="1"/>
      <c r="I2900" s="1"/>
      <c r="J2900" s="1"/>
    </row>
    <row r="2901" spans="2:10" ht="12.75">
      <c r="B2901" s="1"/>
      <c r="E2901" s="1"/>
      <c r="F2901" s="1"/>
      <c r="G2901" s="1"/>
      <c r="H2901" s="1"/>
      <c r="I2901" s="1"/>
      <c r="J2901" s="1"/>
    </row>
    <row r="2902" spans="2:10" ht="12.75">
      <c r="B2902" s="1"/>
      <c r="E2902" s="1"/>
      <c r="F2902" s="1"/>
      <c r="G2902" s="1"/>
      <c r="H2902" s="1"/>
      <c r="I2902" s="1"/>
      <c r="J2902" s="1"/>
    </row>
    <row r="2903" spans="2:10" ht="12.75">
      <c r="B2903" s="1"/>
      <c r="E2903" s="1"/>
      <c r="F2903" s="1"/>
      <c r="G2903" s="1"/>
      <c r="H2903" s="1"/>
      <c r="I2903" s="1"/>
      <c r="J2903" s="1"/>
    </row>
    <row r="2904" spans="2:10" ht="12.75">
      <c r="B2904" s="1"/>
      <c r="E2904" s="1"/>
      <c r="F2904" s="1"/>
      <c r="G2904" s="1"/>
      <c r="H2904" s="1"/>
      <c r="I2904" s="1"/>
      <c r="J2904" s="1"/>
    </row>
    <row r="2905" spans="2:10" ht="12.75">
      <c r="B2905" s="1"/>
      <c r="E2905" s="1"/>
      <c r="F2905" s="1"/>
      <c r="G2905" s="1"/>
      <c r="H2905" s="1"/>
      <c r="I2905" s="1"/>
      <c r="J2905" s="1"/>
    </row>
    <row r="2906" spans="2:10" ht="12.75">
      <c r="B2906" s="1"/>
      <c r="E2906" s="1"/>
      <c r="F2906" s="1"/>
      <c r="G2906" s="1"/>
      <c r="H2906" s="1"/>
      <c r="I2906" s="1"/>
      <c r="J2906" s="1"/>
    </row>
    <row r="2907" spans="2:10" ht="12.75">
      <c r="B2907" s="1"/>
      <c r="E2907" s="1"/>
      <c r="F2907" s="1"/>
      <c r="G2907" s="1"/>
      <c r="H2907" s="1"/>
      <c r="I2907" s="1"/>
      <c r="J2907" s="1"/>
    </row>
    <row r="2908" spans="2:10" ht="12.75">
      <c r="B2908" s="1"/>
      <c r="E2908" s="1"/>
      <c r="F2908" s="1"/>
      <c r="G2908" s="1"/>
      <c r="H2908" s="1"/>
      <c r="I2908" s="1"/>
      <c r="J2908" s="1"/>
    </row>
    <row r="2909" spans="2:10" ht="12.75">
      <c r="B2909" s="1"/>
      <c r="E2909" s="1"/>
      <c r="F2909" s="1"/>
      <c r="G2909" s="1"/>
      <c r="H2909" s="1"/>
      <c r="I2909" s="1"/>
      <c r="J2909" s="1"/>
    </row>
    <row r="2910" spans="2:10" ht="12.75">
      <c r="B2910" s="1"/>
      <c r="E2910" s="1"/>
      <c r="F2910" s="1"/>
      <c r="G2910" s="1"/>
      <c r="H2910" s="1"/>
      <c r="I2910" s="1"/>
      <c r="J2910" s="1"/>
    </row>
    <row r="2911" spans="2:10" ht="12.75">
      <c r="B2911" s="1"/>
      <c r="E2911" s="1"/>
      <c r="F2911" s="1"/>
      <c r="G2911" s="1"/>
      <c r="H2911" s="1"/>
      <c r="I2911" s="1"/>
      <c r="J2911" s="1"/>
    </row>
    <row r="2912" spans="2:10" ht="12.75">
      <c r="B2912" s="1"/>
      <c r="E2912" s="1"/>
      <c r="F2912" s="1"/>
      <c r="G2912" s="1"/>
      <c r="H2912" s="1"/>
      <c r="I2912" s="1"/>
      <c r="J2912" s="1"/>
    </row>
    <row r="2913" spans="2:10" ht="12.75">
      <c r="B2913" s="1"/>
      <c r="E2913" s="1"/>
      <c r="F2913" s="1"/>
      <c r="G2913" s="1"/>
      <c r="H2913" s="1"/>
      <c r="I2913" s="1"/>
      <c r="J2913" s="1"/>
    </row>
    <row r="2914" spans="2:10" ht="12.75">
      <c r="B2914" s="1"/>
      <c r="E2914" s="1"/>
      <c r="F2914" s="1"/>
      <c r="G2914" s="1"/>
      <c r="H2914" s="1"/>
      <c r="I2914" s="1"/>
      <c r="J2914" s="1"/>
    </row>
    <row r="2915" spans="2:10" ht="12.75">
      <c r="B2915" s="1"/>
      <c r="E2915" s="1"/>
      <c r="F2915" s="1"/>
      <c r="G2915" s="1"/>
      <c r="H2915" s="1"/>
      <c r="I2915" s="1"/>
      <c r="J2915" s="1"/>
    </row>
    <row r="2916" spans="2:10" ht="12.75">
      <c r="B2916" s="1"/>
      <c r="E2916" s="1"/>
      <c r="F2916" s="1"/>
      <c r="G2916" s="1"/>
      <c r="H2916" s="1"/>
      <c r="I2916" s="1"/>
      <c r="J2916" s="1"/>
    </row>
    <row r="2917" spans="2:10" ht="12.75">
      <c r="B2917" s="1"/>
      <c r="E2917" s="1"/>
      <c r="F2917" s="1"/>
      <c r="G2917" s="1"/>
      <c r="H2917" s="1"/>
      <c r="I2917" s="1"/>
      <c r="J2917" s="1"/>
    </row>
    <row r="2918" spans="2:10" ht="12.75">
      <c r="B2918" s="1"/>
      <c r="E2918" s="1"/>
      <c r="F2918" s="1"/>
      <c r="G2918" s="1"/>
      <c r="H2918" s="1"/>
      <c r="I2918" s="1"/>
      <c r="J2918" s="1"/>
    </row>
    <row r="2919" spans="2:10" ht="12.75">
      <c r="B2919" s="1"/>
      <c r="E2919" s="1"/>
      <c r="F2919" s="1"/>
      <c r="G2919" s="1"/>
      <c r="H2919" s="1"/>
      <c r="I2919" s="1"/>
      <c r="J2919" s="1"/>
    </row>
    <row r="2920" spans="2:10" ht="12.75">
      <c r="B2920" s="1"/>
      <c r="E2920" s="1"/>
      <c r="F2920" s="1"/>
      <c r="G2920" s="1"/>
      <c r="H2920" s="1"/>
      <c r="I2920" s="1"/>
      <c r="J2920" s="1"/>
    </row>
    <row r="2921" spans="2:10" ht="12.75">
      <c r="B2921" s="1"/>
      <c r="E2921" s="1"/>
      <c r="F2921" s="1"/>
      <c r="G2921" s="1"/>
      <c r="H2921" s="1"/>
      <c r="I2921" s="1"/>
      <c r="J2921" s="1"/>
    </row>
    <row r="2922" spans="2:10" ht="12.75">
      <c r="B2922" s="1"/>
      <c r="E2922" s="1"/>
      <c r="F2922" s="1"/>
      <c r="G2922" s="1"/>
      <c r="H2922" s="1"/>
      <c r="I2922" s="1"/>
      <c r="J2922" s="1"/>
    </row>
    <row r="2923" spans="2:10" ht="12.75">
      <c r="B2923" s="1"/>
      <c r="E2923" s="1"/>
      <c r="F2923" s="1"/>
      <c r="G2923" s="1"/>
      <c r="H2923" s="1"/>
      <c r="I2923" s="1"/>
      <c r="J2923" s="1"/>
    </row>
    <row r="2924" spans="2:10" ht="12.75">
      <c r="B2924" s="1"/>
      <c r="E2924" s="1"/>
      <c r="F2924" s="1"/>
      <c r="G2924" s="1"/>
      <c r="H2924" s="1"/>
      <c r="I2924" s="1"/>
      <c r="J2924" s="1"/>
    </row>
    <row r="2925" spans="2:10" ht="12.75">
      <c r="B2925" s="1"/>
      <c r="E2925" s="1"/>
      <c r="F2925" s="1"/>
      <c r="G2925" s="1"/>
      <c r="H2925" s="1"/>
      <c r="I2925" s="1"/>
      <c r="J2925" s="1"/>
    </row>
    <row r="2926" spans="2:10" ht="12.75">
      <c r="B2926" s="1"/>
      <c r="E2926" s="1"/>
      <c r="F2926" s="1"/>
      <c r="G2926" s="1"/>
      <c r="H2926" s="1"/>
      <c r="I2926" s="1"/>
      <c r="J2926" s="1"/>
    </row>
    <row r="2927" spans="2:10" ht="12.75">
      <c r="B2927" s="1"/>
      <c r="E2927" s="1"/>
      <c r="F2927" s="1"/>
      <c r="G2927" s="1"/>
      <c r="H2927" s="1"/>
      <c r="I2927" s="1"/>
      <c r="J2927" s="1"/>
    </row>
    <row r="2928" spans="2:10" ht="12.75">
      <c r="B2928" s="1"/>
      <c r="E2928" s="1"/>
      <c r="F2928" s="1"/>
      <c r="G2928" s="1"/>
      <c r="H2928" s="1"/>
      <c r="I2928" s="1"/>
      <c r="J2928" s="1"/>
    </row>
    <row r="2929" spans="2:10" ht="12.75">
      <c r="B2929" s="1"/>
      <c r="E2929" s="1"/>
      <c r="F2929" s="1"/>
      <c r="G2929" s="1"/>
      <c r="H2929" s="1"/>
      <c r="I2929" s="1"/>
      <c r="J2929" s="1"/>
    </row>
    <row r="2930" spans="2:10" ht="12.75">
      <c r="B2930" s="1"/>
      <c r="E2930" s="1"/>
      <c r="F2930" s="1"/>
      <c r="G2930" s="1"/>
      <c r="H2930" s="1"/>
      <c r="I2930" s="1"/>
      <c r="J2930" s="1"/>
    </row>
    <row r="2931" spans="2:10" ht="12.75">
      <c r="B2931" s="1"/>
      <c r="E2931" s="1"/>
      <c r="F2931" s="1"/>
      <c r="G2931" s="1"/>
      <c r="H2931" s="1"/>
      <c r="I2931" s="1"/>
      <c r="J2931" s="1"/>
    </row>
    <row r="2932" spans="2:10" ht="12.75">
      <c r="B2932" s="1"/>
      <c r="E2932" s="1"/>
      <c r="F2932" s="1"/>
      <c r="G2932" s="1"/>
      <c r="H2932" s="1"/>
      <c r="I2932" s="1"/>
      <c r="J2932" s="1"/>
    </row>
    <row r="2933" spans="2:10" ht="12.75">
      <c r="B2933" s="1"/>
      <c r="E2933" s="1"/>
      <c r="F2933" s="1"/>
      <c r="G2933" s="1"/>
      <c r="H2933" s="1"/>
      <c r="I2933" s="1"/>
      <c r="J2933" s="1"/>
    </row>
    <row r="2934" spans="2:10" ht="12.75">
      <c r="B2934" s="1"/>
      <c r="E2934" s="1"/>
      <c r="F2934" s="1"/>
      <c r="G2934" s="1"/>
      <c r="H2934" s="1"/>
      <c r="I2934" s="1"/>
      <c r="J2934" s="1"/>
    </row>
    <row r="2935" spans="2:10" ht="12.75">
      <c r="B2935" s="1"/>
      <c r="E2935" s="1"/>
      <c r="F2935" s="1"/>
      <c r="G2935" s="1"/>
      <c r="H2935" s="1"/>
      <c r="I2935" s="1"/>
      <c r="J2935" s="1"/>
    </row>
    <row r="2936" spans="2:10" ht="12.75">
      <c r="B2936" s="1"/>
      <c r="E2936" s="1"/>
      <c r="F2936" s="1"/>
      <c r="G2936" s="1"/>
      <c r="H2936" s="1"/>
      <c r="I2936" s="1"/>
      <c r="J2936" s="1"/>
    </row>
    <row r="2937" spans="2:10" ht="12.75">
      <c r="B2937" s="1"/>
      <c r="E2937" s="1"/>
      <c r="F2937" s="1"/>
      <c r="G2937" s="1"/>
      <c r="H2937" s="1"/>
      <c r="I2937" s="1"/>
      <c r="J2937" s="1"/>
    </row>
    <row r="2938" spans="2:10" ht="12.75">
      <c r="B2938" s="1"/>
      <c r="E2938" s="1"/>
      <c r="F2938" s="1"/>
      <c r="G2938" s="1"/>
      <c r="H2938" s="1"/>
      <c r="I2938" s="1"/>
      <c r="J2938" s="1"/>
    </row>
    <row r="2939" spans="2:10" ht="12.75">
      <c r="B2939" s="1"/>
      <c r="E2939" s="1"/>
      <c r="F2939" s="1"/>
      <c r="G2939" s="1"/>
      <c r="H2939" s="1"/>
      <c r="I2939" s="1"/>
      <c r="J2939" s="1"/>
    </row>
    <row r="2940" spans="2:10" ht="12.75">
      <c r="B2940" s="1"/>
      <c r="E2940" s="1"/>
      <c r="F2940" s="1"/>
      <c r="G2940" s="1"/>
      <c r="H2940" s="1"/>
      <c r="I2940" s="1"/>
      <c r="J2940" s="1"/>
    </row>
    <row r="2941" spans="2:10" ht="12.75">
      <c r="B2941" s="1"/>
      <c r="E2941" s="1"/>
      <c r="F2941" s="1"/>
      <c r="G2941" s="1"/>
      <c r="H2941" s="1"/>
      <c r="I2941" s="1"/>
      <c r="J2941" s="1"/>
    </row>
    <row r="2942" spans="2:10" ht="12.75">
      <c r="B2942" s="1"/>
      <c r="E2942" s="1"/>
      <c r="F2942" s="1"/>
      <c r="G2942" s="1"/>
      <c r="H2942" s="1"/>
      <c r="I2942" s="1"/>
      <c r="J2942" s="1"/>
    </row>
    <row r="2943" spans="2:10" ht="12.75">
      <c r="B2943" s="1"/>
      <c r="E2943" s="1"/>
      <c r="F2943" s="1"/>
      <c r="G2943" s="1"/>
      <c r="H2943" s="1"/>
      <c r="I2943" s="1"/>
      <c r="J2943" s="1"/>
    </row>
    <row r="2944" spans="2:10" ht="12.75">
      <c r="B2944" s="1"/>
      <c r="E2944" s="1"/>
      <c r="F2944" s="1"/>
      <c r="G2944" s="1"/>
      <c r="H2944" s="1"/>
      <c r="I2944" s="1"/>
      <c r="J2944" s="1"/>
    </row>
    <row r="2945" spans="2:10" ht="12.75">
      <c r="B2945" s="1"/>
      <c r="E2945" s="1"/>
      <c r="F2945" s="1"/>
      <c r="G2945" s="1"/>
      <c r="H2945" s="1"/>
      <c r="I2945" s="1"/>
      <c r="J2945" s="1"/>
    </row>
    <row r="2946" spans="2:10" ht="12.75">
      <c r="B2946" s="1"/>
      <c r="E2946" s="1"/>
      <c r="F2946" s="1"/>
      <c r="G2946" s="1"/>
      <c r="H2946" s="1"/>
      <c r="I2946" s="1"/>
      <c r="J2946" s="1"/>
    </row>
    <row r="2947" spans="2:10" ht="12.75">
      <c r="B2947" s="1"/>
      <c r="E2947" s="1"/>
      <c r="F2947" s="1"/>
      <c r="G2947" s="1"/>
      <c r="H2947" s="1"/>
      <c r="I2947" s="1"/>
      <c r="J2947" s="1"/>
    </row>
    <row r="2948" spans="2:10" ht="12.75">
      <c r="B2948" s="1"/>
      <c r="E2948" s="1"/>
      <c r="F2948" s="1"/>
      <c r="G2948" s="1"/>
      <c r="H2948" s="1"/>
      <c r="I2948" s="1"/>
      <c r="J2948" s="1"/>
    </row>
    <row r="2949" spans="2:10" ht="12.75">
      <c r="B2949" s="1"/>
      <c r="E2949" s="1"/>
      <c r="F2949" s="1"/>
      <c r="G2949" s="1"/>
      <c r="H2949" s="1"/>
      <c r="I2949" s="1"/>
      <c r="J2949" s="1"/>
    </row>
    <row r="2950" spans="2:10" ht="12.75">
      <c r="B2950" s="1"/>
      <c r="E2950" s="1"/>
      <c r="F2950" s="1"/>
      <c r="G2950" s="1"/>
      <c r="H2950" s="1"/>
      <c r="I2950" s="1"/>
      <c r="J2950" s="1"/>
    </row>
    <row r="2951" spans="2:10" ht="12.75">
      <c r="B2951" s="1"/>
      <c r="E2951" s="1"/>
      <c r="F2951" s="1"/>
      <c r="G2951" s="1"/>
      <c r="H2951" s="1"/>
      <c r="I2951" s="1"/>
      <c r="J2951" s="1"/>
    </row>
    <row r="2952" spans="2:10" ht="12.75">
      <c r="B2952" s="1"/>
      <c r="E2952" s="1"/>
      <c r="F2952" s="1"/>
      <c r="G2952" s="1"/>
      <c r="H2952" s="1"/>
      <c r="I2952" s="1"/>
      <c r="J2952" s="1"/>
    </row>
    <row r="2953" spans="2:10" ht="12.75">
      <c r="B2953" s="1"/>
      <c r="E2953" s="1"/>
      <c r="F2953" s="1"/>
      <c r="G2953" s="1"/>
      <c r="H2953" s="1"/>
      <c r="I2953" s="1"/>
      <c r="J2953" s="1"/>
    </row>
    <row r="2954" spans="2:10" ht="12.75">
      <c r="B2954" s="1"/>
      <c r="E2954" s="1"/>
      <c r="F2954" s="1"/>
      <c r="G2954" s="1"/>
      <c r="H2954" s="1"/>
      <c r="I2954" s="1"/>
      <c r="J2954" s="1"/>
    </row>
    <row r="2955" spans="2:10" ht="12.75">
      <c r="B2955" s="1"/>
      <c r="E2955" s="1"/>
      <c r="F2955" s="1"/>
      <c r="G2955" s="1"/>
      <c r="H2955" s="1"/>
      <c r="I2955" s="1"/>
      <c r="J2955" s="1"/>
    </row>
    <row r="2956" spans="2:10" ht="12.75">
      <c r="B2956" s="1"/>
      <c r="E2956" s="1"/>
      <c r="F2956" s="1"/>
      <c r="G2956" s="1"/>
      <c r="H2956" s="1"/>
      <c r="I2956" s="1"/>
      <c r="J2956" s="1"/>
    </row>
    <row r="2957" spans="2:10" ht="12.75">
      <c r="B2957" s="1"/>
      <c r="E2957" s="1"/>
      <c r="F2957" s="1"/>
      <c r="G2957" s="1"/>
      <c r="H2957" s="1"/>
      <c r="I2957" s="1"/>
      <c r="J2957" s="1"/>
    </row>
    <row r="2958" spans="2:10" ht="12.75">
      <c r="B2958" s="1"/>
      <c r="E2958" s="1"/>
      <c r="F2958" s="1"/>
      <c r="G2958" s="1"/>
      <c r="H2958" s="1"/>
      <c r="I2958" s="1"/>
      <c r="J2958" s="1"/>
    </row>
    <row r="2959" spans="2:10" ht="12.75">
      <c r="B2959" s="1"/>
      <c r="E2959" s="1"/>
      <c r="F2959" s="1"/>
      <c r="G2959" s="1"/>
      <c r="H2959" s="1"/>
      <c r="I2959" s="1"/>
      <c r="J2959" s="1"/>
    </row>
    <row r="2960" spans="2:10" ht="12.75">
      <c r="B2960" s="1"/>
      <c r="E2960" s="1"/>
      <c r="F2960" s="1"/>
      <c r="G2960" s="1"/>
      <c r="H2960" s="1"/>
      <c r="I2960" s="1"/>
      <c r="J2960" s="1"/>
    </row>
    <row r="2961" spans="2:10" ht="12.75">
      <c r="B2961" s="1"/>
      <c r="E2961" s="1"/>
      <c r="F2961" s="1"/>
      <c r="G2961" s="1"/>
      <c r="H2961" s="1"/>
      <c r="I2961" s="1"/>
      <c r="J2961" s="1"/>
    </row>
    <row r="2962" spans="2:10" ht="12.75">
      <c r="B2962" s="1"/>
      <c r="E2962" s="1"/>
      <c r="F2962" s="1"/>
      <c r="G2962" s="1"/>
      <c r="H2962" s="1"/>
      <c r="I2962" s="1"/>
      <c r="J2962" s="1"/>
    </row>
    <row r="2963" spans="2:10" ht="12.75">
      <c r="B2963" s="1"/>
      <c r="E2963" s="1"/>
      <c r="F2963" s="1"/>
      <c r="G2963" s="1"/>
      <c r="H2963" s="1"/>
      <c r="I2963" s="1"/>
      <c r="J2963" s="1"/>
    </row>
    <row r="2964" spans="2:10" ht="12.75">
      <c r="B2964" s="1"/>
      <c r="E2964" s="1"/>
      <c r="F2964" s="1"/>
      <c r="G2964" s="1"/>
      <c r="H2964" s="1"/>
      <c r="I2964" s="1"/>
      <c r="J2964" s="1"/>
    </row>
    <row r="2965" spans="2:10" ht="12.75">
      <c r="B2965" s="1"/>
      <c r="E2965" s="1"/>
      <c r="F2965" s="1"/>
      <c r="G2965" s="1"/>
      <c r="H2965" s="1"/>
      <c r="I2965" s="1"/>
      <c r="J2965" s="1"/>
    </row>
    <row r="2966" spans="2:10" ht="12.75">
      <c r="B2966" s="1"/>
      <c r="E2966" s="1"/>
      <c r="F2966" s="1"/>
      <c r="G2966" s="1"/>
      <c r="H2966" s="1"/>
      <c r="I2966" s="1"/>
      <c r="J2966" s="1"/>
    </row>
    <row r="2967" spans="2:10" ht="12.75">
      <c r="B2967" s="1"/>
      <c r="E2967" s="1"/>
      <c r="F2967" s="1"/>
      <c r="G2967" s="1"/>
      <c r="H2967" s="1"/>
      <c r="I2967" s="1"/>
      <c r="J2967" s="1"/>
    </row>
    <row r="2968" spans="2:10" ht="12.75">
      <c r="B2968" s="1"/>
      <c r="E2968" s="1"/>
      <c r="F2968" s="1"/>
      <c r="G2968" s="1"/>
      <c r="H2968" s="1"/>
      <c r="I2968" s="1"/>
      <c r="J2968" s="1"/>
    </row>
    <row r="2969" spans="2:10" ht="12.75">
      <c r="B2969" s="1"/>
      <c r="E2969" s="1"/>
      <c r="F2969" s="1"/>
      <c r="G2969" s="1"/>
      <c r="H2969" s="1"/>
      <c r="I2969" s="1"/>
      <c r="J2969" s="1"/>
    </row>
    <row r="2970" spans="2:10" ht="12.75">
      <c r="B2970" s="1"/>
      <c r="E2970" s="1"/>
      <c r="F2970" s="1"/>
      <c r="G2970" s="1"/>
      <c r="H2970" s="1"/>
      <c r="I2970" s="1"/>
      <c r="J2970" s="1"/>
    </row>
    <row r="2971" spans="2:10" ht="12.75">
      <c r="B2971" s="1"/>
      <c r="E2971" s="1"/>
      <c r="F2971" s="1"/>
      <c r="G2971" s="1"/>
      <c r="H2971" s="1"/>
      <c r="I2971" s="1"/>
      <c r="J2971" s="1"/>
    </row>
    <row r="2972" spans="2:10" ht="12.75">
      <c r="B2972" s="1"/>
      <c r="E2972" s="1"/>
      <c r="F2972" s="1"/>
      <c r="G2972" s="1"/>
      <c r="H2972" s="1"/>
      <c r="I2972" s="1"/>
      <c r="J2972" s="1"/>
    </row>
    <row r="2973" spans="2:10" ht="12.75">
      <c r="B2973" s="1"/>
      <c r="E2973" s="1"/>
      <c r="F2973" s="1"/>
      <c r="G2973" s="1"/>
      <c r="H2973" s="1"/>
      <c r="I2973" s="1"/>
      <c r="J2973" s="1"/>
    </row>
    <row r="2974" spans="2:10" ht="12.75">
      <c r="B2974" s="1"/>
      <c r="E2974" s="1"/>
      <c r="F2974" s="1"/>
      <c r="G2974" s="1"/>
      <c r="H2974" s="1"/>
      <c r="I2974" s="1"/>
      <c r="J2974" s="1"/>
    </row>
    <row r="2975" spans="2:10" ht="12.75">
      <c r="B2975" s="1"/>
      <c r="E2975" s="1"/>
      <c r="F2975" s="1"/>
      <c r="G2975" s="1"/>
      <c r="H2975" s="1"/>
      <c r="I2975" s="1"/>
      <c r="J2975" s="1"/>
    </row>
    <row r="2976" spans="2:10" ht="12.75">
      <c r="B2976" s="1"/>
      <c r="E2976" s="1"/>
      <c r="F2976" s="1"/>
      <c r="G2976" s="1"/>
      <c r="H2976" s="1"/>
      <c r="I2976" s="1"/>
      <c r="J2976" s="1"/>
    </row>
    <row r="2977" spans="2:10" ht="12.75">
      <c r="B2977" s="1"/>
      <c r="E2977" s="1"/>
      <c r="F2977" s="1"/>
      <c r="G2977" s="1"/>
      <c r="H2977" s="1"/>
      <c r="I2977" s="1"/>
      <c r="J2977" s="1"/>
    </row>
    <row r="2978" spans="2:10" ht="12.75">
      <c r="B2978" s="1"/>
      <c r="E2978" s="1"/>
      <c r="F2978" s="1"/>
      <c r="G2978" s="1"/>
      <c r="H2978" s="1"/>
      <c r="I2978" s="1"/>
      <c r="J2978" s="1"/>
    </row>
    <row r="2979" spans="2:10" ht="12.75">
      <c r="B2979" s="1"/>
      <c r="E2979" s="1"/>
      <c r="F2979" s="1"/>
      <c r="G2979" s="1"/>
      <c r="H2979" s="1"/>
      <c r="I2979" s="1"/>
      <c r="J2979" s="1"/>
    </row>
    <row r="2980" spans="2:10" ht="12.75">
      <c r="B2980" s="1"/>
      <c r="E2980" s="1"/>
      <c r="F2980" s="1"/>
      <c r="G2980" s="1"/>
      <c r="H2980" s="1"/>
      <c r="I2980" s="1"/>
      <c r="J2980" s="1"/>
    </row>
    <row r="2981" spans="2:10" ht="12.75">
      <c r="B2981" s="1"/>
      <c r="E2981" s="1"/>
      <c r="F2981" s="1"/>
      <c r="G2981" s="1"/>
      <c r="H2981" s="1"/>
      <c r="I2981" s="1"/>
      <c r="J2981" s="1"/>
    </row>
    <row r="2982" spans="2:10" ht="12.75">
      <c r="B2982" s="1"/>
      <c r="E2982" s="1"/>
      <c r="F2982" s="1"/>
      <c r="G2982" s="1"/>
      <c r="H2982" s="1"/>
      <c r="I2982" s="1"/>
      <c r="J2982" s="1"/>
    </row>
    <row r="2983" spans="2:10" ht="12.75">
      <c r="B2983" s="1"/>
      <c r="E2983" s="1"/>
      <c r="F2983" s="1"/>
      <c r="G2983" s="1"/>
      <c r="J2983" s="1"/>
    </row>
    <row r="2984" spans="2:10" ht="12.75">
      <c r="B2984" s="1"/>
      <c r="E2984" s="1"/>
      <c r="F2984" s="1"/>
      <c r="G2984" s="1"/>
      <c r="J2984" s="1"/>
    </row>
    <row r="2985" spans="2:10" ht="12.75">
      <c r="B2985" s="1"/>
      <c r="E2985" s="1"/>
      <c r="F2985" s="1"/>
      <c r="G2985" s="1"/>
      <c r="J2985" s="1"/>
    </row>
    <row r="2986" spans="2:10" ht="12.75">
      <c r="B2986" s="1"/>
      <c r="E2986" s="1"/>
      <c r="F2986" s="1"/>
      <c r="G2986" s="1"/>
      <c r="J2986" s="1"/>
    </row>
    <row r="2987" spans="2:10" ht="12.75">
      <c r="B2987" s="1"/>
      <c r="E2987" s="1"/>
      <c r="F2987" s="1"/>
      <c r="G2987" s="1"/>
      <c r="J2987" s="1"/>
    </row>
    <row r="2988" spans="2:10" ht="12.75">
      <c r="B2988" s="1"/>
      <c r="E2988" s="1"/>
      <c r="F2988" s="1"/>
      <c r="G2988" s="1"/>
      <c r="J2988" s="1"/>
    </row>
  </sheetData>
  <mergeCells count="4">
    <mergeCell ref="C4:G4"/>
    <mergeCell ref="C109:G109"/>
    <mergeCell ref="B2:G2"/>
    <mergeCell ref="B1:G1"/>
  </mergeCells>
  <printOptions horizontalCentered="1"/>
  <pageMargins left="0.75" right="0.75" top="0.3" bottom="0.44" header="0.25" footer="0.25"/>
  <pageSetup fitToHeight="0" fitToWidth="1" horizontalDpi="600" verticalDpi="600" orientation="portrait" scale="74" r:id="rId1"/>
  <rowBreaks count="8" manualBreakCount="8">
    <brk id="312" min="1" max="16383" man="1"/>
    <brk id="1748" min="1" max="16383" man="1"/>
    <brk id="1826" min="1" max="16383" man="1"/>
    <brk id="1913" min="1" max="16383" man="1"/>
    <brk id="1991" min="1" max="16383" man="1"/>
    <brk id="2064" min="1" max="16383" man="1"/>
    <brk id="2624" min="1" max="16383" man="1"/>
    <brk id="2698" min="1" max="16383" man="1"/>
  </rowBreaks>
  <colBreaks count="1" manualBreakCount="1">
    <brk id="2" min="3" max="16383" man="1"/>
  </colBreaks>
  <ignoredErrors>
    <ignoredError sqref="E1857:F1857 E2365 E2380 E2507 E2623 E137:F137 E157:F157 E228:F228 E256:F256 E272:F272 E285:F285 E293:F293 E308:F308 E327:F327 E333:F333 E339:F339 E363:F363 E381:F381 E390:F390 E400:F400 E409:F409 E413:F413 E420:F420 E447:F447 E451:F451 E457:F457 E469:F469 E479:F479 E487:F487 E495:F495 E505:F505 E512:F512 E540:F540 E552:F552 E567:F567 E573:F573 E586:F586 E607:F607 E614:F614 E632:F632 E647:F647 E673:F673 E690:F690 E714:F714 E719:F719 E724:F724 E730:F730 E739:F739 E750:F750 E755:F755 E771:F771 E805:F805 E818:F818 E827:F827 E835:F835 E847:F847 E854:F854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F87D683DDE499BA8FCA1E46A8DBD" ma:contentTypeVersion="0" ma:contentTypeDescription="Create a new document." ma:contentTypeScope="" ma:versionID="2ffc98c1ec6caa8422d730fe54b18d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2207B-9AA6-476A-BDF4-0E3E9C061272}"/>
</file>

<file path=customXml/itemProps2.xml><?xml version="1.0" encoding="utf-8"?>
<ds:datastoreItem xmlns:ds="http://schemas.openxmlformats.org/officeDocument/2006/customXml" ds:itemID="{4B1F7C6C-A394-454C-BD2A-4DF61A23DA93}"/>
</file>

<file path=customXml/itemProps3.xml><?xml version="1.0" encoding="utf-8"?>
<ds:datastoreItem xmlns:ds="http://schemas.openxmlformats.org/officeDocument/2006/customXml" ds:itemID="{A29484A6-0FA5-4356-81E3-D92EA5FF36B0}"/>
</file>

<file path=customXml/itemProps4.xml><?xml version="1.0" encoding="utf-8"?>
<ds:datastoreItem xmlns:ds="http://schemas.openxmlformats.org/officeDocument/2006/customXml" ds:itemID="{8EA1F799-1C44-4B32-89D3-B131B22580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Segmentation Study Documentation</dc:title>
  <dc:subject/>
  <dc:creator>rem8114</dc:creator>
  <cp:keywords/>
  <dc:description/>
  <cp:lastModifiedBy>Lauren TD</cp:lastModifiedBy>
  <cp:lastPrinted>2017-06-29T14:32:03Z</cp:lastPrinted>
  <dcterms:created xsi:type="dcterms:W3CDTF">2012-01-27T22:33:21Z</dcterms:created>
  <dcterms:modified xsi:type="dcterms:W3CDTF">2017-07-03T20:36:32Z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Messinger,Ron E (BPA) - TSPQ-TPP-2</vt:lpwstr>
  </property>
  <property fmtid="{D5CDD505-2E9C-101B-9397-08002B2CF9AE}" pid="4" name="display_urn:schemas-microsoft-com:office:office#Author">
    <vt:lpwstr>Messinger,Ron E (BPA) - TSPQ-TPP-2</vt:lpwstr>
  </property>
  <property fmtid="{D5CDD505-2E9C-101B-9397-08002B2CF9AE}" pid="5" name="Order">
    <vt:lpwstr>3900.00000000000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SME Draft">
    <vt:lpwstr>Yes</vt:lpwstr>
  </property>
  <property fmtid="{D5CDD505-2E9C-101B-9397-08002B2CF9AE}" pid="9" name="Review Status: TESTIMONY">
    <vt:lpwstr>Yes</vt:lpwstr>
  </property>
  <property fmtid="{D5CDD505-2E9C-101B-9397-08002B2CF9AE}" pid="10" name="Mgmt Review">
    <vt:lpwstr>No</vt:lpwstr>
  </property>
  <property fmtid="{D5CDD505-2E9C-101B-9397-08002B2CF9AE}" pid="11" name="Legal Reviewed">
    <vt:lpwstr>No</vt:lpwstr>
  </property>
  <property fmtid="{D5CDD505-2E9C-101B-9397-08002B2CF9AE}" pid="12" name="Review Status">
    <vt:lpwstr>Study and Documentation</vt:lpwstr>
  </property>
  <property fmtid="{D5CDD505-2E9C-101B-9397-08002B2CF9AE}" pid="13" name="Posted">
    <vt:lpwstr>No</vt:lpwstr>
  </property>
  <property fmtid="{D5CDD505-2E9C-101B-9397-08002B2CF9AE}" pid="14" name="Review Status: STUDY AND DOCUMENTATION">
    <vt:lpwstr>Yes</vt:lpwstr>
  </property>
  <property fmtid="{D5CDD505-2E9C-101B-9397-08002B2CF9AE}" pid="15" name="Material">
    <vt:lpwstr>Documentation</vt:lpwstr>
  </property>
  <property fmtid="{D5CDD505-2E9C-101B-9397-08002B2CF9AE}" pid="16" name="ContentTypeId">
    <vt:lpwstr>0x01010047E4F87D683DDE499BA8FCA1E46A8DBD</vt:lpwstr>
  </property>
</Properties>
</file>